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1046373\Downloads\"/>
    </mc:Choice>
  </mc:AlternateContent>
  <xr:revisionPtr revIDLastSave="0" documentId="8_{FEEC0415-3A15-4761-8C1A-3644CE55A827}" xr6:coauthVersionLast="47" xr6:coauthVersionMax="47" xr10:uidLastSave="{00000000-0000-0000-0000-000000000000}"/>
  <bookViews>
    <workbookView xWindow="28680" yWindow="-2475" windowWidth="29040" windowHeight="15720" xr2:uid="{00000000-000D-0000-FFFF-FFFF00000000}"/>
  </bookViews>
  <sheets>
    <sheet name="Blad1" sheetId="1" r:id="rId1"/>
  </sheets>
  <definedNames>
    <definedName name="_xlnm.Print_Area" localSheetId="0">Blad1!$A$1:$V$30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" l="1"/>
  <c r="U19" i="1"/>
  <c r="T19" i="1"/>
  <c r="G19" i="1"/>
  <c r="C19" i="1"/>
  <c r="B19" i="1"/>
  <c r="G16" i="1"/>
  <c r="C30" i="1"/>
  <c r="B30" i="1"/>
  <c r="L22" i="1"/>
  <c r="I22" i="1"/>
  <c r="F8" i="1"/>
  <c r="F22" i="1" s="1"/>
  <c r="V19" i="1" l="1"/>
  <c r="D19" i="1"/>
  <c r="D30" i="1"/>
  <c r="R4" i="1"/>
  <c r="J20" i="1" l="1"/>
  <c r="J18" i="1"/>
  <c r="J11" i="1"/>
  <c r="J12" i="1"/>
  <c r="J5" i="1"/>
  <c r="J2" i="1"/>
  <c r="N22" i="1"/>
  <c r="C16" i="1"/>
  <c r="U16" i="1" s="1"/>
  <c r="B16" i="1"/>
  <c r="T16" i="1" s="1"/>
  <c r="M20" i="1"/>
  <c r="G20" i="1"/>
  <c r="B20" i="1"/>
  <c r="T20" i="1" s="1"/>
  <c r="M18" i="1"/>
  <c r="B18" i="1"/>
  <c r="T18" i="1" s="1"/>
  <c r="G17" i="1"/>
  <c r="B17" i="1"/>
  <c r="T17" i="1" s="1"/>
  <c r="R13" i="1"/>
  <c r="G13" i="1"/>
  <c r="B13" i="1"/>
  <c r="T13" i="1" s="1"/>
  <c r="R7" i="1"/>
  <c r="R8" i="1"/>
  <c r="O22" i="1"/>
  <c r="Q22" i="1"/>
  <c r="P22" i="1"/>
  <c r="R2" i="1"/>
  <c r="M2" i="1"/>
  <c r="G2" i="1"/>
  <c r="B2" i="1"/>
  <c r="T2" i="1" s="1"/>
  <c r="M14" i="1"/>
  <c r="M6" i="1"/>
  <c r="M15" i="1"/>
  <c r="M11" i="1"/>
  <c r="M3" i="1"/>
  <c r="M4" i="1"/>
  <c r="M5" i="1"/>
  <c r="D27" i="1"/>
  <c r="C13" i="1" l="1"/>
  <c r="D13" i="1" s="1"/>
  <c r="V16" i="1"/>
  <c r="C18" i="1"/>
  <c r="U18" i="1" s="1"/>
  <c r="V18" i="1" s="1"/>
  <c r="C17" i="1"/>
  <c r="C20" i="1"/>
  <c r="G18" i="1"/>
  <c r="C2" i="1"/>
  <c r="U13" i="1" l="1"/>
  <c r="V13" i="1" s="1"/>
  <c r="D18" i="1"/>
  <c r="U20" i="1"/>
  <c r="V20" i="1" s="1"/>
  <c r="D20" i="1"/>
  <c r="D17" i="1"/>
  <c r="U17" i="1"/>
  <c r="V17" i="1" s="1"/>
  <c r="U2" i="1"/>
  <c r="V2" i="1" s="1"/>
  <c r="D2" i="1"/>
  <c r="G11" i="1"/>
  <c r="G14" i="1"/>
  <c r="G4" i="1"/>
  <c r="R5" i="1" l="1"/>
  <c r="J23" i="1" l="1"/>
  <c r="G23" i="1"/>
  <c r="G3" i="1"/>
  <c r="G5" i="1"/>
  <c r="G15" i="1"/>
  <c r="G7" i="1"/>
  <c r="G12" i="1"/>
  <c r="G10" i="1"/>
  <c r="G9" i="1"/>
  <c r="J14" i="1"/>
  <c r="J7" i="1"/>
  <c r="J4" i="1"/>
  <c r="B22" i="1"/>
  <c r="T22" i="1" s="1"/>
  <c r="M22" i="1"/>
  <c r="B14" i="1"/>
  <c r="T14" i="1" s="1"/>
  <c r="B11" i="1"/>
  <c r="T11" i="1" s="1"/>
  <c r="M7" i="1"/>
  <c r="B7" i="1"/>
  <c r="T7" i="1" s="1"/>
  <c r="B3" i="1"/>
  <c r="T3" i="1" s="1"/>
  <c r="B5" i="1"/>
  <c r="T5" i="1" s="1"/>
  <c r="B15" i="1"/>
  <c r="T15" i="1" s="1"/>
  <c r="B12" i="1"/>
  <c r="T12" i="1" s="1"/>
  <c r="B4" i="1"/>
  <c r="T4" i="1" s="1"/>
  <c r="M10" i="1"/>
  <c r="B10" i="1"/>
  <c r="T10" i="1" s="1"/>
  <c r="M9" i="1"/>
  <c r="B9" i="1"/>
  <c r="T9" i="1" s="1"/>
  <c r="B6" i="1"/>
  <c r="T6" i="1" s="1"/>
  <c r="M8" i="1"/>
  <c r="B8" i="1"/>
  <c r="T8" i="1" s="1"/>
  <c r="M23" i="1"/>
  <c r="R6" i="1"/>
  <c r="D26" i="1"/>
  <c r="D28" i="1"/>
  <c r="B23" i="1"/>
  <c r="T23" i="1" s="1"/>
  <c r="R23" i="1"/>
  <c r="C22" i="1" l="1"/>
  <c r="S19" i="1" s="1"/>
  <c r="C6" i="1"/>
  <c r="U6" i="1" s="1"/>
  <c r="C8" i="1"/>
  <c r="G22" i="1"/>
  <c r="G6" i="1"/>
  <c r="C3" i="1"/>
  <c r="C15" i="1"/>
  <c r="C12" i="1"/>
  <c r="U12" i="1" s="1"/>
  <c r="D29" i="1"/>
  <c r="J3" i="1"/>
  <c r="R22" i="1"/>
  <c r="J8" i="1"/>
  <c r="J15" i="1"/>
  <c r="C10" i="1"/>
  <c r="U10" i="1" s="1"/>
  <c r="C9" i="1"/>
  <c r="C11" i="1"/>
  <c r="C4" i="1"/>
  <c r="U4" i="1" s="1"/>
  <c r="C5" i="1"/>
  <c r="C14" i="1"/>
  <c r="D14" i="1" s="1"/>
  <c r="J10" i="1"/>
  <c r="C23" i="1"/>
  <c r="U23" i="1" s="1"/>
  <c r="C7" i="1"/>
  <c r="U7" i="1" s="1"/>
  <c r="J9" i="1"/>
  <c r="J6" i="1"/>
  <c r="S16" i="1" l="1"/>
  <c r="S18" i="1"/>
  <c r="S13" i="1"/>
  <c r="S17" i="1"/>
  <c r="S20" i="1"/>
  <c r="S2" i="1"/>
  <c r="U22" i="1"/>
  <c r="U8" i="1"/>
  <c r="V8" i="1" s="1"/>
  <c r="U14" i="1"/>
  <c r="V14" i="1" s="1"/>
  <c r="D3" i="1"/>
  <c r="U3" i="1"/>
  <c r="V3" i="1" s="1"/>
  <c r="U15" i="1"/>
  <c r="V15" i="1" s="1"/>
  <c r="D9" i="1"/>
  <c r="U9" i="1"/>
  <c r="V9" i="1" s="1"/>
  <c r="U11" i="1"/>
  <c r="V11" i="1" s="1"/>
  <c r="U5" i="1"/>
  <c r="V5" i="1" s="1"/>
  <c r="V4" i="1"/>
  <c r="V10" i="1"/>
  <c r="D12" i="1"/>
  <c r="V12" i="1"/>
  <c r="D6" i="1"/>
  <c r="V6" i="1"/>
  <c r="V23" i="1"/>
  <c r="D8" i="1"/>
  <c r="D15" i="1"/>
  <c r="D5" i="1"/>
  <c r="D10" i="1"/>
  <c r="D4" i="1"/>
  <c r="D11" i="1"/>
  <c r="D23" i="1"/>
  <c r="J22" i="1"/>
  <c r="V7" i="1"/>
  <c r="D7" i="1"/>
  <c r="S4" i="1" l="1"/>
  <c r="V22" i="1"/>
  <c r="S5" i="1"/>
  <c r="D22" i="1"/>
  <c r="S8" i="1"/>
  <c r="S14" i="1"/>
  <c r="S11" i="1"/>
  <c r="S12" i="1"/>
  <c r="S15" i="1"/>
  <c r="S10" i="1"/>
  <c r="S9" i="1"/>
  <c r="S6" i="1"/>
  <c r="S23" i="1"/>
  <c r="S3" i="1"/>
  <c r="S7" i="1"/>
</calcChain>
</file>

<file path=xl/sharedStrings.xml><?xml version="1.0" encoding="utf-8"?>
<sst xmlns="http://schemas.openxmlformats.org/spreadsheetml/2006/main" count="52" uniqueCount="49">
  <si>
    <t>Naam</t>
  </si>
  <si>
    <t>Wed. 
tot.</t>
  </si>
  <si>
    <t>Doelp.
 Tot.</t>
  </si>
  <si>
    <t>Gem.
 tot</t>
  </si>
  <si>
    <t>Wed.
veld</t>
  </si>
  <si>
    <t>Doelp
Veld</t>
  </si>
  <si>
    <t>Gem.
 veld</t>
  </si>
  <si>
    <t>Wed.
 zaal</t>
  </si>
  <si>
    <t>Doelp.
 Zaal</t>
  </si>
  <si>
    <t>Gem.
 zaal</t>
  </si>
  <si>
    <t>2min.</t>
  </si>
  <si>
    <t>rode
kaart</t>
  </si>
  <si>
    <t>penalties</t>
  </si>
  <si>
    <t>Pen.
Raak</t>
  </si>
  <si>
    <t>Perc.</t>
  </si>
  <si>
    <t>Perc.
Tot</t>
  </si>
  <si>
    <t>Team</t>
  </si>
  <si>
    <t>Tegenstander</t>
  </si>
  <si>
    <t>gestopt</t>
  </si>
  <si>
    <t>Michael Zaaijer</t>
  </si>
  <si>
    <t>Bas van Lienen</t>
  </si>
  <si>
    <t>Jasper Dielemans</t>
  </si>
  <si>
    <t>Dian Vuur</t>
  </si>
  <si>
    <t>Penalties</t>
  </si>
  <si>
    <t>totaal</t>
  </si>
  <si>
    <t>Wed. Beker</t>
  </si>
  <si>
    <t>Doelp. Beker</t>
  </si>
  <si>
    <t>Gem.
Beker</t>
  </si>
  <si>
    <t>Wed. aller tijden</t>
  </si>
  <si>
    <t>doelp. Aller tijden</t>
  </si>
  <si>
    <t>gem. aller tijd</t>
  </si>
  <si>
    <t>Dave Oehler</t>
  </si>
  <si>
    <t>Jordy de la Cour</t>
  </si>
  <si>
    <t>Robin v.d. Boog</t>
  </si>
  <si>
    <t>Wouter van Lienen</t>
  </si>
  <si>
    <t>Sander Meijer</t>
  </si>
  <si>
    <t>Totaal</t>
  </si>
  <si>
    <t>Lex Keizer</t>
  </si>
  <si>
    <t>Jorrit Kalter</t>
  </si>
  <si>
    <t>Marc Eshuijs</t>
  </si>
  <si>
    <t>?</t>
  </si>
  <si>
    <t>Thomas Vels</t>
  </si>
  <si>
    <t>Michael Visser</t>
  </si>
  <si>
    <t>Julien Eken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</si>
  <si>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</si>
  <si>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Sem Lacaris</t>
  </si>
  <si>
    <t>Timo Wielenga</t>
  </si>
  <si>
    <t>Rick Kroezen</t>
  </si>
  <si>
    <t>Dennie van den Noort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</si>
</sst>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name val="Monotype Corsiva"/>
      <family val="4"/>
    </font>
    <font>
      <sz val="10"/>
      <name val="Arial"/>
      <family val="2"/>
    </font>
    <font>
      <sz val="11"/>
      <name val="Monotype Corsiva"/>
      <family val="4"/>
    </font>
    <font>
      <sz val="10"/>
      <name val="Univers"/>
      <family val="2"/>
    </font>
    <font>
      <b/>
      <sz val="10"/>
      <name val="Univers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8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/>
    <xf numFmtId="164" fontId="0" fillId="0" borderId="0" xfId="0" applyNumberFormat="1"/>
    <xf numFmtId="10" fontId="0" fillId="0" borderId="0" xfId="2" applyNumberFormat="1" applyFont="1"/>
    <xf numFmtId="0" fontId="0" fillId="0" borderId="0" xfId="0" quotePrefix="1"/>
    <xf numFmtId="0" fontId="0" fillId="0" borderId="3" xfId="0" applyBorder="1"/>
    <xf numFmtId="0" fontId="0" fillId="0" borderId="5" xfId="0" applyBorder="1"/>
    <xf numFmtId="10" fontId="0" fillId="0" borderId="6" xfId="2" applyNumberFormat="1" applyFont="1" applyBorder="1"/>
    <xf numFmtId="10" fontId="0" fillId="0" borderId="8" xfId="2" applyNumberFormat="1" applyFont="1" applyBorder="1"/>
    <xf numFmtId="0" fontId="0" fillId="0" borderId="10" xfId="0" applyBorder="1"/>
    <xf numFmtId="10" fontId="0" fillId="0" borderId="11" xfId="2" applyNumberFormat="1" applyFont="1" applyBorder="1"/>
    <xf numFmtId="0" fontId="6" fillId="0" borderId="0" xfId="0" applyFont="1"/>
    <xf numFmtId="0" fontId="4" fillId="0" borderId="0" xfId="0" applyFont="1"/>
    <xf numFmtId="10" fontId="0" fillId="0" borderId="0" xfId="2" applyNumberFormat="1" applyFont="1" applyBorder="1"/>
    <xf numFmtId="0" fontId="0" fillId="0" borderId="9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/>
    <xf numFmtId="0" fontId="8" fillId="0" borderId="5" xfId="0" applyFont="1" applyBorder="1"/>
    <xf numFmtId="0" fontId="9" fillId="0" borderId="3" xfId="0" applyFont="1" applyBorder="1"/>
    <xf numFmtId="164" fontId="0" fillId="0" borderId="8" xfId="0" applyNumberFormat="1" applyBorder="1"/>
    <xf numFmtId="164" fontId="0" fillId="0" borderId="11" xfId="0" applyNumberFormat="1" applyBorder="1"/>
    <xf numFmtId="0" fontId="0" fillId="0" borderId="6" xfId="0" applyBorder="1"/>
    <xf numFmtId="0" fontId="0" fillId="0" borderId="4" xfId="0" applyBorder="1"/>
    <xf numFmtId="164" fontId="0" fillId="0" borderId="6" xfId="0" applyNumberFormat="1" applyBorder="1"/>
    <xf numFmtId="0" fontId="8" fillId="0" borderId="4" xfId="0" applyFon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2" xfId="0" applyBorder="1"/>
    <xf numFmtId="164" fontId="0" fillId="0" borderId="0" xfId="0" quotePrefix="1" applyNumberFormat="1"/>
    <xf numFmtId="0" fontId="12" fillId="0" borderId="0" xfId="0" applyFont="1" applyAlignment="1">
      <alignment wrapText="1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4" fillId="0" borderId="0" xfId="1" quotePrefix="1" applyFont="1"/>
    <xf numFmtId="9" fontId="0" fillId="0" borderId="0" xfId="2" applyFont="1" applyBorder="1"/>
    <xf numFmtId="1" fontId="0" fillId="0" borderId="0" xfId="0" applyNumberFormat="1"/>
    <xf numFmtId="0" fontId="5" fillId="0" borderId="0" xfId="0" applyFont="1"/>
    <xf numFmtId="16" fontId="0" fillId="0" borderId="0" xfId="0" applyNumberFormat="1"/>
    <xf numFmtId="0" fontId="0" fillId="0" borderId="15" xfId="0" applyBorder="1"/>
    <xf numFmtId="0" fontId="16" fillId="0" borderId="0" xfId="0" applyFont="1"/>
    <xf numFmtId="0" fontId="9" fillId="0" borderId="5" xfId="0" applyFont="1" applyBorder="1"/>
    <xf numFmtId="10" fontId="0" fillId="0" borderId="16" xfId="2" applyNumberFormat="1" applyFont="1" applyBorder="1"/>
    <xf numFmtId="0" fontId="9" fillId="0" borderId="4" xfId="0" applyFont="1" applyBorder="1"/>
    <xf numFmtId="0" fontId="9" fillId="0" borderId="7" xfId="0" applyFont="1" applyBorder="1"/>
    <xf numFmtId="10" fontId="0" fillId="0" borderId="17" xfId="2" applyNumberFormat="1" applyFont="1" applyBorder="1"/>
    <xf numFmtId="10" fontId="0" fillId="0" borderId="18" xfId="2" applyNumberFormat="1" applyFont="1" applyBorder="1"/>
    <xf numFmtId="9" fontId="0" fillId="0" borderId="11" xfId="2" applyFont="1" applyBorder="1"/>
    <xf numFmtId="0" fontId="0" fillId="0" borderId="19" xfId="0" applyBorder="1"/>
    <xf numFmtId="10" fontId="0" fillId="0" borderId="20" xfId="2" applyNumberFormat="1" applyFont="1" applyBorder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7" fillId="0" borderId="0" xfId="0" applyFont="1"/>
    <xf numFmtId="0" fontId="14" fillId="0" borderId="0" xfId="0" applyFont="1"/>
    <xf numFmtId="0" fontId="10" fillId="0" borderId="0" xfId="0" applyFont="1"/>
    <xf numFmtId="0" fontId="18" fillId="0" borderId="0" xfId="0" applyFont="1"/>
    <xf numFmtId="0" fontId="9" fillId="0" borderId="0" xfId="0" applyFont="1"/>
    <xf numFmtId="0" fontId="13" fillId="0" borderId="0" xfId="0" applyFont="1"/>
    <xf numFmtId="0" fontId="15" fillId="0" borderId="0" xfId="0" applyFont="1"/>
    <xf numFmtId="0" fontId="19" fillId="0" borderId="0" xfId="0" applyFont="1"/>
    <xf numFmtId="0" fontId="6" fillId="0" borderId="1" xfId="0" applyFont="1" applyBorder="1"/>
    <xf numFmtId="0" fontId="0" fillId="0" borderId="2" xfId="0" applyBorder="1"/>
    <xf numFmtId="0" fontId="0" fillId="0" borderId="21" xfId="0" applyBorder="1"/>
    <xf numFmtId="1" fontId="0" fillId="0" borderId="5" xfId="0" applyNumberFormat="1" applyBorder="1"/>
    <xf numFmtId="0" fontId="8" fillId="0" borderId="13" xfId="0" applyFont="1" applyBorder="1"/>
    <xf numFmtId="0" fontId="20" fillId="0" borderId="0" xfId="0" applyFont="1"/>
    <xf numFmtId="0" fontId="6" fillId="0" borderId="4" xfId="0" applyFont="1" applyBorder="1"/>
  </cellXfs>
  <cellStyles count="3">
    <cellStyle name="Normal" xfId="0" builtinId="0"/>
    <cellStyle name="Normal_Sheet1" xfId="1" xr:uid="{00000000-0005-0000-0000-000000000000}"/>
    <cellStyle name="Percent" xfId="2" builtinId="5"/>
  </cellStyles>
  <dxfs count="0"/>
  <tableStyles count="0" defaultTableStyle="TableStyleMedium2" defaultPivotStyle="PivotStyleLight16"/>
  <colors>
    <mruColors>
      <color rgb="FF008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08"/>
  <sheetViews>
    <sheetView tabSelected="1" zoomScaleNormal="100" workbookViewId="0">
      <selection activeCell="G31" sqref="G31"/>
    </sheetView>
  </sheetViews>
  <sheetFormatPr defaultRowHeight="15" x14ac:dyDescent="0.25"/>
  <cols>
    <col min="1" max="1" width="25.85546875" customWidth="1"/>
    <col min="2" max="2" width="10.28515625" bestFit="1" customWidth="1"/>
    <col min="3" max="3" width="11.85546875" bestFit="1" customWidth="1"/>
    <col min="4" max="4" width="9.85546875" customWidth="1"/>
    <col min="5" max="5" width="10.28515625" bestFit="1" customWidth="1"/>
    <col min="6" max="6" width="11.140625" bestFit="1" customWidth="1"/>
    <col min="7" max="7" width="11" bestFit="1" customWidth="1"/>
    <col min="8" max="8" width="10.7109375" bestFit="1" customWidth="1"/>
    <col min="9" max="9" width="12" bestFit="1" customWidth="1"/>
    <col min="10" max="10" width="10.85546875" bestFit="1" customWidth="1"/>
    <col min="11" max="11" width="11.140625" bestFit="1" customWidth="1"/>
    <col min="12" max="12" width="12.28515625" bestFit="1" customWidth="1"/>
    <col min="13" max="13" width="11.7109375" bestFit="1" customWidth="1"/>
    <col min="14" max="14" width="6" bestFit="1" customWidth="1"/>
    <col min="15" max="15" width="10.42578125" bestFit="1" customWidth="1"/>
    <col min="16" max="16" width="9.140625" bestFit="1" customWidth="1"/>
    <col min="17" max="17" width="10.140625" bestFit="1" customWidth="1"/>
    <col min="18" max="18" width="8.140625" bestFit="1" customWidth="1"/>
    <col min="19" max="19" width="9.42578125" bestFit="1" customWidth="1"/>
    <col min="20" max="20" width="15.85546875" bestFit="1" customWidth="1"/>
    <col min="21" max="21" width="17.28515625" bestFit="1" customWidth="1"/>
    <col min="22" max="22" width="13.5703125" bestFit="1" customWidth="1"/>
    <col min="23" max="23" width="10.140625" bestFit="1" customWidth="1"/>
    <col min="24" max="24" width="13.5703125" bestFit="1" customWidth="1"/>
    <col min="25" max="25" width="10.28515625" bestFit="1" customWidth="1"/>
    <col min="26" max="26" width="11" bestFit="1" customWidth="1"/>
    <col min="27" max="27" width="10.140625" bestFit="1" customWidth="1"/>
    <col min="28" max="28" width="12.28515625" bestFit="1" customWidth="1"/>
    <col min="29" max="29" width="12.85546875" bestFit="1" customWidth="1"/>
    <col min="30" max="30" width="15.7109375" bestFit="1" customWidth="1"/>
    <col min="31" max="31" width="15" bestFit="1" customWidth="1"/>
    <col min="32" max="32" width="8" bestFit="1" customWidth="1"/>
    <col min="33" max="33" width="12" bestFit="1" customWidth="1"/>
    <col min="34" max="34" width="11" bestFit="1" customWidth="1"/>
    <col min="35" max="35" width="12.7109375" bestFit="1" customWidth="1"/>
    <col min="36" max="36" width="12.85546875" bestFit="1" customWidth="1"/>
    <col min="37" max="37" width="9.7109375" bestFit="1" customWidth="1"/>
    <col min="38" max="38" width="11" customWidth="1"/>
    <col min="39" max="39" width="10.140625" bestFit="1" customWidth="1"/>
    <col min="40" max="40" width="6.7109375" customWidth="1"/>
    <col min="41" max="41" width="11.5703125" bestFit="1" customWidth="1"/>
    <col min="42" max="42" width="10.85546875" bestFit="1" customWidth="1"/>
    <col min="43" max="43" width="11.140625" bestFit="1" customWidth="1"/>
    <col min="44" max="44" width="10.140625" bestFit="1" customWidth="1"/>
    <col min="45" max="45" width="12.42578125" bestFit="1" customWidth="1"/>
    <col min="46" max="46" width="11.140625" bestFit="1" customWidth="1"/>
    <col min="48" max="48" width="9.42578125" customWidth="1"/>
  </cols>
  <sheetData>
    <row r="1" spans="1:56" ht="15.75" thickBot="1" x14ac:dyDescent="0.3">
      <c r="A1" s="71" t="s">
        <v>0</v>
      </c>
      <c r="B1" s="71" t="s">
        <v>1</v>
      </c>
      <c r="C1" s="71" t="s">
        <v>2</v>
      </c>
      <c r="D1" s="71" t="s">
        <v>3</v>
      </c>
      <c r="E1" s="71" t="s">
        <v>4</v>
      </c>
      <c r="F1" s="71" t="s">
        <v>5</v>
      </c>
      <c r="G1" s="71" t="s">
        <v>6</v>
      </c>
      <c r="H1" s="71" t="s">
        <v>7</v>
      </c>
      <c r="I1" s="71" t="s">
        <v>8</v>
      </c>
      <c r="J1" s="71" t="s">
        <v>9</v>
      </c>
      <c r="K1" s="71" t="s">
        <v>25</v>
      </c>
      <c r="L1" s="71" t="s">
        <v>26</v>
      </c>
      <c r="M1" s="71" t="s">
        <v>27</v>
      </c>
      <c r="N1" s="71" t="s">
        <v>10</v>
      </c>
      <c r="O1" s="71" t="s">
        <v>11</v>
      </c>
      <c r="P1" s="71" t="s">
        <v>12</v>
      </c>
      <c r="Q1" s="71" t="s">
        <v>13</v>
      </c>
      <c r="R1" s="71" t="s">
        <v>14</v>
      </c>
      <c r="S1" s="71" t="s">
        <v>15</v>
      </c>
      <c r="T1" s="71" t="s">
        <v>28</v>
      </c>
      <c r="U1" s="71" t="s">
        <v>29</v>
      </c>
      <c r="V1" s="71" t="s">
        <v>30</v>
      </c>
      <c r="W1" s="54"/>
      <c r="X1" s="54"/>
      <c r="Y1" s="32"/>
      <c r="Z1" s="32"/>
      <c r="AA1" s="54"/>
      <c r="AB1" s="54"/>
      <c r="AC1" s="55"/>
      <c r="AD1" s="55"/>
      <c r="AE1" s="55"/>
      <c r="AF1" s="56"/>
      <c r="AG1" s="56"/>
      <c r="AH1" s="56"/>
      <c r="AI1" s="55"/>
      <c r="AJ1" s="56"/>
      <c r="AK1" s="56"/>
      <c r="AL1" s="56"/>
      <c r="AM1" s="55"/>
      <c r="AN1" s="55"/>
      <c r="AO1" s="55"/>
      <c r="AP1" s="55"/>
      <c r="AQ1" s="55"/>
      <c r="AR1" s="55"/>
      <c r="AS1" s="55"/>
      <c r="AT1" s="55"/>
      <c r="AU1" s="55"/>
      <c r="AV1" s="56"/>
      <c r="AW1" s="55"/>
      <c r="AX1" s="55"/>
      <c r="AY1" s="54"/>
      <c r="AZ1" s="32"/>
      <c r="BA1" s="54"/>
      <c r="BB1" s="32"/>
      <c r="BC1" s="32"/>
      <c r="BD1" s="32"/>
    </row>
    <row r="2" spans="1:56" ht="15.75" thickBot="1" x14ac:dyDescent="0.3">
      <c r="A2" s="18" t="s">
        <v>32</v>
      </c>
      <c r="B2" s="6">
        <f t="shared" ref="B2:C3" si="0">E2+H2+K2</f>
        <v>27</v>
      </c>
      <c r="C2" s="6">
        <f t="shared" si="0"/>
        <v>157</v>
      </c>
      <c r="D2" s="28">
        <f t="shared" ref="D2:D3" si="1">C2/B2</f>
        <v>5.8148148148148149</v>
      </c>
      <c r="E2" s="24">
        <v>5</v>
      </c>
      <c r="F2" s="6">
        <v>26</v>
      </c>
      <c r="G2" s="25">
        <f t="shared" ref="G2:G3" si="2">F2/E2</f>
        <v>5.2</v>
      </c>
      <c r="H2" s="24">
        <v>20</v>
      </c>
      <c r="I2" s="6">
        <v>117</v>
      </c>
      <c r="J2" s="25">
        <f t="shared" ref="J2:J3" si="3">I2/H2</f>
        <v>5.85</v>
      </c>
      <c r="K2" s="24">
        <v>2</v>
      </c>
      <c r="L2" s="6">
        <v>14</v>
      </c>
      <c r="M2" s="25">
        <f t="shared" ref="M2:M3" si="4">L2/K2</f>
        <v>7</v>
      </c>
      <c r="N2" s="24">
        <v>8</v>
      </c>
      <c r="O2" s="23">
        <v>0</v>
      </c>
      <c r="P2" s="24">
        <v>51</v>
      </c>
      <c r="Q2" s="6">
        <v>41</v>
      </c>
      <c r="R2" s="7">
        <f>Q2/P2</f>
        <v>0.80392156862745101</v>
      </c>
      <c r="S2" s="49">
        <f t="shared" ref="S2:S20" si="5">C2/C$22</f>
        <v>0.15392156862745099</v>
      </c>
      <c r="T2" s="47">
        <f>499+B2</f>
        <v>526</v>
      </c>
      <c r="U2" s="45">
        <f>2506+C2</f>
        <v>2663</v>
      </c>
      <c r="V2" s="25">
        <f t="shared" ref="V2:V3" si="6">U2/T2</f>
        <v>5.0627376425855513</v>
      </c>
      <c r="W2" s="57"/>
      <c r="X2" s="33"/>
      <c r="Y2" s="33"/>
      <c r="Z2" s="58"/>
      <c r="AA2" s="59"/>
      <c r="AC2" s="33"/>
      <c r="AD2" s="60"/>
      <c r="AE2" s="59"/>
      <c r="AF2" s="33"/>
      <c r="AG2" s="33"/>
      <c r="AH2" s="33"/>
      <c r="AI2" s="33"/>
      <c r="AJ2" s="33"/>
      <c r="AK2" s="33"/>
      <c r="AL2" s="33"/>
      <c r="AM2" s="33"/>
      <c r="AN2" s="33"/>
      <c r="AO2" s="33"/>
      <c r="AQ2" s="61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</row>
    <row r="3" spans="1:56" ht="15.75" thickBot="1" x14ac:dyDescent="0.3">
      <c r="A3" s="18" t="s">
        <v>31</v>
      </c>
      <c r="B3" s="5">
        <f t="shared" si="0"/>
        <v>25</v>
      </c>
      <c r="C3" s="5">
        <f t="shared" si="0"/>
        <v>144</v>
      </c>
      <c r="D3" s="29">
        <f t="shared" si="1"/>
        <v>5.76</v>
      </c>
      <c r="E3" s="16">
        <v>5</v>
      </c>
      <c r="F3" s="5">
        <v>34</v>
      </c>
      <c r="G3" s="21">
        <f t="shared" si="2"/>
        <v>6.8</v>
      </c>
      <c r="H3" s="16">
        <v>18</v>
      </c>
      <c r="I3" s="5">
        <v>101</v>
      </c>
      <c r="J3" s="21">
        <f t="shared" si="3"/>
        <v>5.6111111111111107</v>
      </c>
      <c r="K3" s="16">
        <v>2</v>
      </c>
      <c r="L3" s="5">
        <v>9</v>
      </c>
      <c r="M3" s="21">
        <f t="shared" si="4"/>
        <v>4.5</v>
      </c>
      <c r="N3" s="16">
        <v>3</v>
      </c>
      <c r="O3" s="17">
        <v>0</v>
      </c>
      <c r="P3" s="16">
        <v>0</v>
      </c>
      <c r="Q3" s="5">
        <v>0</v>
      </c>
      <c r="R3" s="8">
        <v>0</v>
      </c>
      <c r="S3" s="50">
        <f t="shared" si="5"/>
        <v>0.14117647058823529</v>
      </c>
      <c r="T3" s="16">
        <f>468+B3</f>
        <v>493</v>
      </c>
      <c r="U3" s="5">
        <f>2629+C3</f>
        <v>2773</v>
      </c>
      <c r="V3" s="21">
        <f t="shared" si="6"/>
        <v>5.6247464503042597</v>
      </c>
      <c r="W3" s="33"/>
      <c r="X3" s="33"/>
      <c r="Y3" s="60"/>
      <c r="Z3" s="58"/>
      <c r="AA3" s="33"/>
      <c r="AC3" s="33"/>
      <c r="AD3" s="57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X3" s="33"/>
      <c r="AY3" s="33"/>
      <c r="AZ3" s="33"/>
      <c r="BA3" s="33"/>
      <c r="BB3" s="33"/>
      <c r="BC3" s="33"/>
      <c r="BD3" s="33"/>
    </row>
    <row r="4" spans="1:56" ht="15.75" thickBot="1" x14ac:dyDescent="0.3">
      <c r="A4" s="18" t="s">
        <v>42</v>
      </c>
      <c r="B4" s="5">
        <f t="shared" ref="B4:C11" si="7">E4+H4+K4</f>
        <v>27</v>
      </c>
      <c r="C4" s="5">
        <f t="shared" si="7"/>
        <v>136</v>
      </c>
      <c r="D4" s="29">
        <f t="shared" ref="D4:D11" si="8">C4/B4</f>
        <v>5.0370370370370372</v>
      </c>
      <c r="E4" s="16">
        <v>6</v>
      </c>
      <c r="F4" s="5">
        <v>46</v>
      </c>
      <c r="G4" s="21">
        <f>F4/E4</f>
        <v>7.666666666666667</v>
      </c>
      <c r="H4" s="16">
        <v>19</v>
      </c>
      <c r="I4" s="5">
        <v>86</v>
      </c>
      <c r="J4" s="21">
        <f t="shared" ref="J4:J11" si="9">I4/H4</f>
        <v>4.5263157894736841</v>
      </c>
      <c r="K4" s="16">
        <v>2</v>
      </c>
      <c r="L4" s="5">
        <v>4</v>
      </c>
      <c r="M4" s="21">
        <f t="shared" ref="M4:M11" si="10">L4/K4</f>
        <v>2</v>
      </c>
      <c r="N4" s="16">
        <v>3</v>
      </c>
      <c r="O4" s="17">
        <v>0</v>
      </c>
      <c r="P4" s="16">
        <v>1</v>
      </c>
      <c r="Q4" s="5">
        <v>1</v>
      </c>
      <c r="R4" s="8">
        <f>Q4/P4</f>
        <v>1</v>
      </c>
      <c r="S4" s="50">
        <f t="shared" si="5"/>
        <v>0.13333333333333333</v>
      </c>
      <c r="T4" s="48">
        <f>308+B4</f>
        <v>335</v>
      </c>
      <c r="U4" s="20">
        <f>1624+C4</f>
        <v>1760</v>
      </c>
      <c r="V4" s="21">
        <f t="shared" ref="V4:V11" si="11">U4/T4</f>
        <v>5.2537313432835822</v>
      </c>
      <c r="W4" s="33"/>
      <c r="X4" s="33"/>
      <c r="Y4" s="60"/>
      <c r="Z4" s="33"/>
      <c r="AA4" s="33"/>
      <c r="AC4" s="57"/>
      <c r="AD4" s="61"/>
      <c r="AE4" s="61"/>
      <c r="AF4" s="61"/>
      <c r="AG4" s="61"/>
      <c r="AH4" s="61"/>
      <c r="AK4" s="61"/>
      <c r="AQ4" s="61"/>
      <c r="AR4" s="33"/>
      <c r="AT4" s="33"/>
      <c r="AU4" s="61"/>
      <c r="AV4" s="58"/>
      <c r="AX4" s="33"/>
      <c r="BB4" s="33"/>
      <c r="BC4" s="33"/>
      <c r="BD4" s="33"/>
    </row>
    <row r="5" spans="1:56" ht="15.75" thickBot="1" x14ac:dyDescent="0.3">
      <c r="A5" s="18" t="s">
        <v>39</v>
      </c>
      <c r="B5" s="5">
        <f t="shared" si="7"/>
        <v>22</v>
      </c>
      <c r="C5" s="5">
        <f t="shared" si="7"/>
        <v>135</v>
      </c>
      <c r="D5" s="29">
        <f t="shared" si="8"/>
        <v>6.1363636363636367</v>
      </c>
      <c r="E5" s="16">
        <v>4</v>
      </c>
      <c r="F5" s="5">
        <v>35</v>
      </c>
      <c r="G5" s="21">
        <f>F5/E5</f>
        <v>8.75</v>
      </c>
      <c r="H5" s="16">
        <v>17</v>
      </c>
      <c r="I5" s="5">
        <v>99</v>
      </c>
      <c r="J5" s="21">
        <f t="shared" si="9"/>
        <v>5.8235294117647056</v>
      </c>
      <c r="K5" s="16">
        <v>1</v>
      </c>
      <c r="L5" s="5">
        <v>1</v>
      </c>
      <c r="M5" s="21">
        <f t="shared" si="10"/>
        <v>1</v>
      </c>
      <c r="N5" s="16">
        <v>3</v>
      </c>
      <c r="O5" s="17">
        <v>0</v>
      </c>
      <c r="P5" s="16">
        <v>11</v>
      </c>
      <c r="Q5" s="5">
        <v>9</v>
      </c>
      <c r="R5" s="8">
        <f>Q5/P5</f>
        <v>0.81818181818181823</v>
      </c>
      <c r="S5" s="50">
        <f t="shared" si="5"/>
        <v>0.13235294117647059</v>
      </c>
      <c r="T5" s="16">
        <f>20+B5</f>
        <v>42</v>
      </c>
      <c r="U5" s="5">
        <f>64+C5</f>
        <v>199</v>
      </c>
      <c r="V5" s="21">
        <f t="shared" si="11"/>
        <v>4.7380952380952381</v>
      </c>
      <c r="W5" s="33"/>
      <c r="X5" s="57"/>
      <c r="Y5" s="33"/>
      <c r="Z5" s="33"/>
      <c r="AA5" s="60"/>
      <c r="AC5" s="33"/>
      <c r="AD5" s="61"/>
      <c r="AE5" s="55"/>
      <c r="AF5" s="61"/>
      <c r="AG5" s="62"/>
      <c r="AH5" s="61"/>
      <c r="AK5" s="61"/>
      <c r="AQ5" s="61"/>
      <c r="AR5" s="33"/>
      <c r="AT5" s="33"/>
      <c r="AU5" s="61"/>
      <c r="AV5" s="33"/>
      <c r="AX5" s="33"/>
      <c r="AZ5" s="33"/>
      <c r="BB5" s="33"/>
      <c r="BC5" s="33"/>
      <c r="BD5" s="33"/>
    </row>
    <row r="6" spans="1:56" ht="15.75" thickBot="1" x14ac:dyDescent="0.3">
      <c r="A6" s="18" t="s">
        <v>21</v>
      </c>
      <c r="B6" s="5">
        <f t="shared" si="7"/>
        <v>25</v>
      </c>
      <c r="C6" s="5">
        <f t="shared" si="7"/>
        <v>94</v>
      </c>
      <c r="D6" s="29">
        <f t="shared" si="8"/>
        <v>3.76</v>
      </c>
      <c r="E6" s="16">
        <v>6</v>
      </c>
      <c r="F6" s="5">
        <v>21</v>
      </c>
      <c r="G6" s="21">
        <f>F6/E6</f>
        <v>3.5</v>
      </c>
      <c r="H6" s="16">
        <v>18</v>
      </c>
      <c r="I6" s="5">
        <v>69</v>
      </c>
      <c r="J6" s="21">
        <f t="shared" si="9"/>
        <v>3.8333333333333335</v>
      </c>
      <c r="K6" s="16">
        <v>1</v>
      </c>
      <c r="L6" s="5">
        <v>4</v>
      </c>
      <c r="M6" s="21">
        <f t="shared" si="10"/>
        <v>4</v>
      </c>
      <c r="N6" s="16">
        <v>2</v>
      </c>
      <c r="O6" s="17">
        <v>0</v>
      </c>
      <c r="P6" s="16">
        <v>4</v>
      </c>
      <c r="Q6" s="5">
        <v>4</v>
      </c>
      <c r="R6" s="8">
        <f>Q6/P6</f>
        <v>1</v>
      </c>
      <c r="S6" s="50">
        <f t="shared" si="5"/>
        <v>9.2156862745098045E-2</v>
      </c>
      <c r="T6" s="48">
        <f>231+B6</f>
        <v>256</v>
      </c>
      <c r="U6" s="20">
        <f>873+C6</f>
        <v>967</v>
      </c>
      <c r="V6" s="21">
        <f t="shared" si="11"/>
        <v>3.77734375</v>
      </c>
      <c r="W6" s="33"/>
      <c r="X6" s="59"/>
      <c r="Y6" s="33"/>
      <c r="Z6" s="33"/>
      <c r="AA6" s="57"/>
      <c r="AC6" s="33"/>
      <c r="AD6" s="33"/>
      <c r="AE6" s="33"/>
      <c r="AF6" s="33"/>
      <c r="AG6" s="63"/>
      <c r="AH6" s="33"/>
      <c r="AI6" s="33"/>
      <c r="AJ6" s="33"/>
      <c r="AK6" s="33"/>
      <c r="AL6" s="33"/>
      <c r="AM6" s="33"/>
      <c r="AN6" s="33"/>
      <c r="AO6" s="33"/>
      <c r="AP6" s="33"/>
      <c r="AQ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</row>
    <row r="7" spans="1:56" ht="15.75" thickBot="1" x14ac:dyDescent="0.3">
      <c r="A7" s="18" t="s">
        <v>34</v>
      </c>
      <c r="B7" s="5">
        <f t="shared" si="7"/>
        <v>24</v>
      </c>
      <c r="C7" s="5">
        <f t="shared" si="7"/>
        <v>92</v>
      </c>
      <c r="D7" s="29">
        <f t="shared" si="8"/>
        <v>3.8333333333333335</v>
      </c>
      <c r="E7" s="16">
        <v>4</v>
      </c>
      <c r="F7" s="5">
        <v>19</v>
      </c>
      <c r="G7" s="21">
        <f>F7/E7</f>
        <v>4.75</v>
      </c>
      <c r="H7" s="16">
        <v>18</v>
      </c>
      <c r="I7" s="5">
        <v>66</v>
      </c>
      <c r="J7" s="21">
        <f t="shared" si="9"/>
        <v>3.6666666666666665</v>
      </c>
      <c r="K7" s="16">
        <v>2</v>
      </c>
      <c r="L7" s="5">
        <v>7</v>
      </c>
      <c r="M7" s="21">
        <f t="shared" si="10"/>
        <v>3.5</v>
      </c>
      <c r="N7" s="16">
        <v>9</v>
      </c>
      <c r="O7" s="17">
        <v>0</v>
      </c>
      <c r="P7" s="16">
        <v>1</v>
      </c>
      <c r="Q7" s="5">
        <v>1</v>
      </c>
      <c r="R7" s="8">
        <f>Q7/P7</f>
        <v>1</v>
      </c>
      <c r="S7" s="50">
        <f t="shared" si="5"/>
        <v>9.0196078431372548E-2</v>
      </c>
      <c r="T7" s="16">
        <f>177+B7</f>
        <v>201</v>
      </c>
      <c r="U7" s="5">
        <f>741+C7</f>
        <v>833</v>
      </c>
      <c r="V7" s="21">
        <f t="shared" si="11"/>
        <v>4.144278606965174</v>
      </c>
      <c r="W7" s="33"/>
      <c r="X7" s="33"/>
      <c r="Y7" s="33"/>
      <c r="Z7" s="33"/>
      <c r="AA7" s="33"/>
      <c r="AC7" s="60"/>
      <c r="AD7" s="57"/>
      <c r="AE7" s="59"/>
      <c r="AF7" s="33"/>
      <c r="AG7" s="33"/>
      <c r="AH7" s="33"/>
      <c r="AI7" s="33"/>
      <c r="AJ7" s="33"/>
      <c r="AK7" s="33"/>
      <c r="AQ7" s="61"/>
      <c r="AT7" s="61"/>
      <c r="AU7" s="61"/>
    </row>
    <row r="8" spans="1:56" ht="15.75" thickBot="1" x14ac:dyDescent="0.3">
      <c r="A8" s="18" t="s">
        <v>33</v>
      </c>
      <c r="B8" s="5">
        <f t="shared" si="7"/>
        <v>17</v>
      </c>
      <c r="C8" s="5">
        <f t="shared" si="7"/>
        <v>67</v>
      </c>
      <c r="D8" s="29">
        <f t="shared" si="8"/>
        <v>3.9411764705882355</v>
      </c>
      <c r="E8" s="16">
        <v>0</v>
      </c>
      <c r="F8" s="5">
        <f>SUM(W8:AA8)+SUM(AY8:BC8)</f>
        <v>0</v>
      </c>
      <c r="G8" s="21">
        <v>0</v>
      </c>
      <c r="H8" s="16">
        <v>15</v>
      </c>
      <c r="I8" s="5">
        <v>58</v>
      </c>
      <c r="J8" s="21">
        <f t="shared" si="9"/>
        <v>3.8666666666666667</v>
      </c>
      <c r="K8" s="16">
        <v>2</v>
      </c>
      <c r="L8" s="5">
        <v>9</v>
      </c>
      <c r="M8" s="21">
        <f t="shared" si="10"/>
        <v>4.5</v>
      </c>
      <c r="N8" s="16">
        <v>11</v>
      </c>
      <c r="O8" s="17">
        <v>0</v>
      </c>
      <c r="P8" s="16">
        <v>1</v>
      </c>
      <c r="Q8" s="5">
        <v>1</v>
      </c>
      <c r="R8" s="8">
        <f>Q8/P8</f>
        <v>1</v>
      </c>
      <c r="S8" s="50">
        <f t="shared" si="5"/>
        <v>6.5686274509803924E-2</v>
      </c>
      <c r="T8" s="48">
        <f>425+B8</f>
        <v>442</v>
      </c>
      <c r="U8" s="20">
        <f>1252+C8</f>
        <v>1319</v>
      </c>
      <c r="V8" s="21">
        <f t="shared" si="11"/>
        <v>2.9841628959276019</v>
      </c>
      <c r="W8" s="33"/>
      <c r="X8" s="33"/>
      <c r="Y8" s="33"/>
      <c r="Z8" s="33"/>
      <c r="AA8" s="33"/>
      <c r="AC8" s="59"/>
      <c r="AD8" s="57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</row>
    <row r="9" spans="1:56" ht="15.75" thickBot="1" x14ac:dyDescent="0.3">
      <c r="A9" s="18" t="s">
        <v>20</v>
      </c>
      <c r="B9" s="5">
        <f t="shared" si="7"/>
        <v>28</v>
      </c>
      <c r="C9" s="5">
        <f t="shared" si="7"/>
        <v>61</v>
      </c>
      <c r="D9" s="29">
        <f t="shared" si="8"/>
        <v>2.1785714285714284</v>
      </c>
      <c r="E9" s="16">
        <v>7</v>
      </c>
      <c r="F9" s="5">
        <v>27</v>
      </c>
      <c r="G9" s="21">
        <f>F9/E9</f>
        <v>3.8571428571428572</v>
      </c>
      <c r="H9" s="16">
        <v>19</v>
      </c>
      <c r="I9" s="5">
        <v>30</v>
      </c>
      <c r="J9" s="21">
        <f t="shared" si="9"/>
        <v>1.5789473684210527</v>
      </c>
      <c r="K9" s="16">
        <v>2</v>
      </c>
      <c r="L9" s="5">
        <v>4</v>
      </c>
      <c r="M9" s="21">
        <f t="shared" si="10"/>
        <v>2</v>
      </c>
      <c r="N9" s="16">
        <v>2</v>
      </c>
      <c r="O9" s="17">
        <v>0</v>
      </c>
      <c r="P9" s="16">
        <v>0</v>
      </c>
      <c r="Q9" s="5">
        <v>0</v>
      </c>
      <c r="R9" s="8">
        <v>0</v>
      </c>
      <c r="S9" s="50">
        <f t="shared" si="5"/>
        <v>5.9803921568627454E-2</v>
      </c>
      <c r="T9" s="48">
        <f>336+B9</f>
        <v>364</v>
      </c>
      <c r="U9" s="20">
        <f>654+C9</f>
        <v>715</v>
      </c>
      <c r="V9" s="21">
        <f t="shared" si="11"/>
        <v>1.9642857142857142</v>
      </c>
      <c r="W9" s="59"/>
      <c r="X9" s="33"/>
      <c r="Y9" s="33"/>
      <c r="Z9" s="33"/>
      <c r="AA9" s="33"/>
      <c r="AC9" s="33"/>
      <c r="AD9" s="57"/>
      <c r="AE9" s="33"/>
      <c r="AF9" s="33"/>
      <c r="AG9" s="61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61"/>
      <c r="AV9" s="33"/>
      <c r="AW9" s="33"/>
      <c r="AX9" s="33"/>
      <c r="AY9" s="33"/>
      <c r="BA9" s="33"/>
      <c r="BB9" s="33"/>
      <c r="BC9" s="33"/>
      <c r="BD9" s="33"/>
    </row>
    <row r="10" spans="1:56" ht="15.75" thickBot="1" x14ac:dyDescent="0.3">
      <c r="A10" s="18" t="s">
        <v>35</v>
      </c>
      <c r="B10" s="5">
        <f t="shared" si="7"/>
        <v>23</v>
      </c>
      <c r="C10" s="5">
        <f t="shared" si="7"/>
        <v>44</v>
      </c>
      <c r="D10" s="29">
        <f t="shared" si="8"/>
        <v>1.9130434782608696</v>
      </c>
      <c r="E10" s="16">
        <v>7</v>
      </c>
      <c r="F10" s="5">
        <v>24</v>
      </c>
      <c r="G10" s="21">
        <f>F10/E10</f>
        <v>3.4285714285714284</v>
      </c>
      <c r="H10" s="16">
        <v>14</v>
      </c>
      <c r="I10" s="5">
        <v>19</v>
      </c>
      <c r="J10" s="21">
        <f t="shared" si="9"/>
        <v>1.3571428571428572</v>
      </c>
      <c r="K10" s="16">
        <v>2</v>
      </c>
      <c r="L10" s="5">
        <v>1</v>
      </c>
      <c r="M10" s="21">
        <f t="shared" si="10"/>
        <v>0.5</v>
      </c>
      <c r="N10" s="16">
        <v>6</v>
      </c>
      <c r="O10" s="17">
        <v>0</v>
      </c>
      <c r="P10" s="16">
        <v>0</v>
      </c>
      <c r="Q10" s="5">
        <v>0</v>
      </c>
      <c r="R10" s="8">
        <v>0</v>
      </c>
      <c r="S10" s="50">
        <f t="shared" si="5"/>
        <v>4.3137254901960784E-2</v>
      </c>
      <c r="T10" s="48">
        <f>156+B10</f>
        <v>179</v>
      </c>
      <c r="U10" s="20">
        <f>454+C10</f>
        <v>498</v>
      </c>
      <c r="V10" s="21">
        <f t="shared" si="11"/>
        <v>2.7821229050279328</v>
      </c>
      <c r="W10" s="33"/>
      <c r="X10" s="60"/>
      <c r="Y10" s="33"/>
      <c r="Z10" s="33"/>
      <c r="AA10" s="33"/>
      <c r="AC10" s="33"/>
      <c r="AD10" s="57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Q10" s="61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</row>
    <row r="11" spans="1:56" ht="15.75" thickBot="1" x14ac:dyDescent="0.3">
      <c r="A11" s="18" t="s">
        <v>41</v>
      </c>
      <c r="B11" s="5">
        <f t="shared" si="7"/>
        <v>11</v>
      </c>
      <c r="C11" s="5">
        <f t="shared" si="7"/>
        <v>22</v>
      </c>
      <c r="D11" s="29">
        <f t="shared" si="8"/>
        <v>2</v>
      </c>
      <c r="E11" s="16">
        <v>7</v>
      </c>
      <c r="F11" s="5">
        <v>22</v>
      </c>
      <c r="G11" s="21">
        <f>F11/E11</f>
        <v>3.1428571428571428</v>
      </c>
      <c r="H11" s="16">
        <v>3</v>
      </c>
      <c r="I11" s="5">
        <v>0</v>
      </c>
      <c r="J11" s="21">
        <f t="shared" si="9"/>
        <v>0</v>
      </c>
      <c r="K11" s="16">
        <v>1</v>
      </c>
      <c r="L11" s="5">
        <v>0</v>
      </c>
      <c r="M11" s="21">
        <f t="shared" si="10"/>
        <v>0</v>
      </c>
      <c r="N11" s="16">
        <v>4</v>
      </c>
      <c r="O11" s="17">
        <v>0</v>
      </c>
      <c r="P11" s="16">
        <v>2</v>
      </c>
      <c r="Q11" s="5">
        <v>1</v>
      </c>
      <c r="R11" s="8">
        <f>Q11/P11</f>
        <v>0.5</v>
      </c>
      <c r="S11" s="50">
        <f t="shared" si="5"/>
        <v>2.1568627450980392E-2</v>
      </c>
      <c r="T11" s="16">
        <f>4+B11</f>
        <v>15</v>
      </c>
      <c r="U11" s="5">
        <f>2+C11</f>
        <v>24</v>
      </c>
      <c r="V11" s="21">
        <f t="shared" si="11"/>
        <v>1.6</v>
      </c>
      <c r="W11" s="60"/>
      <c r="X11" s="57"/>
      <c r="Y11" s="58"/>
      <c r="Z11" s="33"/>
      <c r="AA11" s="57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Q11" s="61"/>
      <c r="AR11" s="61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</row>
    <row r="12" spans="1:56" ht="15.75" thickBot="1" x14ac:dyDescent="0.3">
      <c r="A12" s="18" t="s">
        <v>22</v>
      </c>
      <c r="B12" s="5">
        <f t="shared" ref="B12:B15" si="12">E12+H12+K12</f>
        <v>12</v>
      </c>
      <c r="C12" s="5">
        <f t="shared" ref="C12:C15" si="13">F12+I12+L12</f>
        <v>17</v>
      </c>
      <c r="D12" s="29">
        <f t="shared" ref="D12:D15" si="14">C12/B12</f>
        <v>1.4166666666666667</v>
      </c>
      <c r="E12" s="16">
        <v>3</v>
      </c>
      <c r="F12" s="5">
        <v>7</v>
      </c>
      <c r="G12" s="21">
        <f t="shared" ref="G12:G15" si="15">F12/E12</f>
        <v>2.3333333333333335</v>
      </c>
      <c r="H12" s="16">
        <v>9</v>
      </c>
      <c r="I12" s="5">
        <v>10</v>
      </c>
      <c r="J12" s="21">
        <f t="shared" ref="J12:J15" si="16">I12/H12</f>
        <v>1.1111111111111112</v>
      </c>
      <c r="K12" s="16">
        <v>0</v>
      </c>
      <c r="L12" s="5">
        <v>0</v>
      </c>
      <c r="M12" s="21">
        <v>0</v>
      </c>
      <c r="N12" s="16">
        <v>3</v>
      </c>
      <c r="O12" s="17">
        <v>0</v>
      </c>
      <c r="P12" s="16">
        <v>0</v>
      </c>
      <c r="Q12" s="5">
        <v>0</v>
      </c>
      <c r="R12" s="8">
        <v>0</v>
      </c>
      <c r="S12" s="50">
        <f t="shared" si="5"/>
        <v>1.6666666666666666E-2</v>
      </c>
      <c r="T12" s="16">
        <f>290+B12</f>
        <v>302</v>
      </c>
      <c r="U12" s="5">
        <f>632+C12</f>
        <v>649</v>
      </c>
      <c r="V12" s="21">
        <f t="shared" ref="V12:V15" si="17">U12/T12</f>
        <v>2.1490066225165565</v>
      </c>
      <c r="W12" s="60"/>
      <c r="X12" s="33"/>
      <c r="Y12" s="57"/>
      <c r="Z12" s="33"/>
      <c r="AA12" s="33"/>
      <c r="AC12" s="33"/>
      <c r="AD12" s="61"/>
      <c r="AE12" s="61"/>
      <c r="AF12" s="61"/>
      <c r="AG12" s="62"/>
      <c r="AH12" s="61"/>
      <c r="AK12" s="61"/>
      <c r="AQ12" s="61"/>
      <c r="AR12" s="33"/>
      <c r="AT12" s="33"/>
      <c r="AU12" s="61"/>
      <c r="AV12" s="58"/>
      <c r="AX12" s="33"/>
      <c r="BB12" s="33"/>
      <c r="BC12" s="33"/>
      <c r="BD12" s="33"/>
    </row>
    <row r="13" spans="1:56" ht="15.75" thickBot="1" x14ac:dyDescent="0.3">
      <c r="A13" s="18" t="s">
        <v>43</v>
      </c>
      <c r="B13" s="5">
        <f>E13+H13+K13</f>
        <v>5</v>
      </c>
      <c r="C13" s="5">
        <f>F13+I13+L13</f>
        <v>14</v>
      </c>
      <c r="D13" s="29">
        <f>C13/B13</f>
        <v>2.8</v>
      </c>
      <c r="E13" s="16">
        <v>4</v>
      </c>
      <c r="F13" s="5">
        <v>14</v>
      </c>
      <c r="G13" s="21">
        <f>F13/E13</f>
        <v>3.5</v>
      </c>
      <c r="H13" s="16">
        <v>1</v>
      </c>
      <c r="I13" s="5">
        <v>0</v>
      </c>
      <c r="J13" s="21">
        <v>0</v>
      </c>
      <c r="K13" s="16">
        <v>0</v>
      </c>
      <c r="L13" s="5">
        <v>0</v>
      </c>
      <c r="M13" s="21">
        <v>0</v>
      </c>
      <c r="N13" s="16">
        <v>0</v>
      </c>
      <c r="O13" s="17">
        <v>0</v>
      </c>
      <c r="P13" s="16">
        <v>1</v>
      </c>
      <c r="Q13" s="5">
        <v>0</v>
      </c>
      <c r="R13" s="8">
        <f>Q13/P13</f>
        <v>0</v>
      </c>
      <c r="S13" s="50">
        <f t="shared" si="5"/>
        <v>1.3725490196078431E-2</v>
      </c>
      <c r="T13" s="16">
        <f>5+B13</f>
        <v>10</v>
      </c>
      <c r="U13" s="5">
        <f>7+C13</f>
        <v>21</v>
      </c>
      <c r="V13" s="21">
        <f>U13/T13</f>
        <v>2.1</v>
      </c>
      <c r="W13" s="33"/>
      <c r="X13" s="33"/>
      <c r="Y13" s="33"/>
      <c r="Z13" s="33"/>
      <c r="AA13" s="60"/>
      <c r="AC13" s="57"/>
      <c r="AD13" s="61"/>
      <c r="AE13" s="55"/>
      <c r="AF13" s="61"/>
      <c r="AG13" s="62"/>
      <c r="AH13" s="61"/>
      <c r="AK13" s="61"/>
      <c r="AQ13" s="61"/>
      <c r="AR13" s="33"/>
      <c r="AT13" s="58"/>
      <c r="AU13" s="62"/>
      <c r="AV13" s="58"/>
      <c r="AX13" s="33"/>
      <c r="BB13" s="33"/>
      <c r="BC13" s="33"/>
      <c r="BD13" s="33"/>
    </row>
    <row r="14" spans="1:56" ht="15.75" thickBot="1" x14ac:dyDescent="0.3">
      <c r="A14" s="18" t="s">
        <v>48</v>
      </c>
      <c r="B14" s="5">
        <f t="shared" si="12"/>
        <v>11</v>
      </c>
      <c r="C14" s="5">
        <f t="shared" si="13"/>
        <v>14</v>
      </c>
      <c r="D14" s="29">
        <f t="shared" si="14"/>
        <v>1.2727272727272727</v>
      </c>
      <c r="E14" s="16">
        <v>1</v>
      </c>
      <c r="F14" s="5">
        <v>2</v>
      </c>
      <c r="G14" s="21">
        <f t="shared" si="15"/>
        <v>2</v>
      </c>
      <c r="H14" s="16">
        <v>9</v>
      </c>
      <c r="I14" s="5">
        <v>12</v>
      </c>
      <c r="J14" s="21">
        <f t="shared" si="16"/>
        <v>1.3333333333333333</v>
      </c>
      <c r="K14" s="16">
        <v>1</v>
      </c>
      <c r="L14" s="5">
        <v>0</v>
      </c>
      <c r="M14" s="21">
        <f>L14/K14</f>
        <v>0</v>
      </c>
      <c r="N14" s="16">
        <v>2</v>
      </c>
      <c r="O14" s="17">
        <v>0</v>
      </c>
      <c r="P14" s="16">
        <v>0</v>
      </c>
      <c r="Q14" s="5">
        <v>0</v>
      </c>
      <c r="R14" s="8">
        <v>0</v>
      </c>
      <c r="S14" s="50">
        <f t="shared" si="5"/>
        <v>1.3725490196078431E-2</v>
      </c>
      <c r="T14" s="16">
        <f>14+B14</f>
        <v>25</v>
      </c>
      <c r="U14" s="5">
        <f>23+C14</f>
        <v>37</v>
      </c>
      <c r="V14" s="21">
        <f t="shared" si="17"/>
        <v>1.48</v>
      </c>
      <c r="W14" s="59"/>
      <c r="X14" s="33"/>
      <c r="Y14" s="33"/>
      <c r="Z14" s="58"/>
      <c r="AA14" s="33"/>
      <c r="AC14" s="57"/>
      <c r="AD14" s="61"/>
      <c r="AE14" s="33"/>
      <c r="AF14" s="61"/>
      <c r="AG14" s="61"/>
      <c r="AH14" s="61"/>
      <c r="AK14" s="61"/>
      <c r="AQ14" s="61"/>
      <c r="AT14" s="33"/>
      <c r="AU14" s="33"/>
    </row>
    <row r="15" spans="1:56" ht="15.75" thickBot="1" x14ac:dyDescent="0.3">
      <c r="A15" s="18" t="s">
        <v>38</v>
      </c>
      <c r="B15" s="5">
        <f t="shared" si="12"/>
        <v>6</v>
      </c>
      <c r="C15" s="5">
        <f t="shared" si="13"/>
        <v>12</v>
      </c>
      <c r="D15" s="29">
        <f t="shared" si="14"/>
        <v>2</v>
      </c>
      <c r="E15" s="16">
        <v>2</v>
      </c>
      <c r="F15" s="5">
        <v>7</v>
      </c>
      <c r="G15" s="21">
        <f t="shared" si="15"/>
        <v>3.5</v>
      </c>
      <c r="H15" s="16">
        <v>3</v>
      </c>
      <c r="I15" s="5">
        <v>5</v>
      </c>
      <c r="J15" s="21">
        <f t="shared" si="16"/>
        <v>1.6666666666666667</v>
      </c>
      <c r="K15" s="16">
        <v>1</v>
      </c>
      <c r="L15" s="5">
        <v>0</v>
      </c>
      <c r="M15" s="21">
        <f>L15/K15</f>
        <v>0</v>
      </c>
      <c r="N15" s="16">
        <v>1</v>
      </c>
      <c r="O15" s="17">
        <v>0</v>
      </c>
      <c r="P15" s="16">
        <v>0</v>
      </c>
      <c r="Q15" s="5">
        <v>0</v>
      </c>
      <c r="R15" s="8">
        <v>0</v>
      </c>
      <c r="S15" s="50">
        <f t="shared" si="5"/>
        <v>1.1764705882352941E-2</v>
      </c>
      <c r="T15" s="16">
        <f>28+B15</f>
        <v>34</v>
      </c>
      <c r="U15" s="5">
        <f>52+C15</f>
        <v>64</v>
      </c>
      <c r="V15" s="21">
        <f t="shared" si="17"/>
        <v>1.8823529411764706</v>
      </c>
      <c r="W15" s="33"/>
      <c r="X15" s="33"/>
      <c r="Y15" s="60"/>
      <c r="Z15" s="33"/>
      <c r="AA15" s="33"/>
      <c r="AC15" s="33"/>
      <c r="AD15" s="61"/>
      <c r="AE15" s="61"/>
      <c r="AF15" s="61"/>
      <c r="AG15" s="61"/>
      <c r="AH15" s="61"/>
      <c r="AK15" s="61"/>
      <c r="AQ15" s="61"/>
      <c r="AR15" s="33"/>
      <c r="AT15" s="33"/>
      <c r="AU15" s="61"/>
      <c r="AV15" s="33"/>
      <c r="AX15" s="33"/>
      <c r="AZ15" s="33"/>
      <c r="BB15" s="33"/>
      <c r="BC15" s="33"/>
      <c r="BD15" s="33"/>
    </row>
    <row r="16" spans="1:56" ht="15.75" thickBot="1" x14ac:dyDescent="0.3">
      <c r="A16" s="18" t="s">
        <v>45</v>
      </c>
      <c r="B16" s="5">
        <f>E16+H16+K16</f>
        <v>5</v>
      </c>
      <c r="C16" s="5">
        <f>F16+I16+L16</f>
        <v>8</v>
      </c>
      <c r="D16" s="29">
        <v>0</v>
      </c>
      <c r="E16" s="16">
        <v>4</v>
      </c>
      <c r="F16" s="5">
        <v>8</v>
      </c>
      <c r="G16" s="21">
        <f>F16/E16</f>
        <v>2</v>
      </c>
      <c r="H16" s="16">
        <v>1</v>
      </c>
      <c r="I16" s="5">
        <v>0</v>
      </c>
      <c r="J16" s="21">
        <v>0</v>
      </c>
      <c r="K16" s="16">
        <v>0</v>
      </c>
      <c r="L16" s="5">
        <v>0</v>
      </c>
      <c r="M16" s="21">
        <v>0</v>
      </c>
      <c r="N16" s="16">
        <v>0</v>
      </c>
      <c r="O16" s="17">
        <v>0</v>
      </c>
      <c r="P16" s="16">
        <v>0</v>
      </c>
      <c r="Q16" s="5">
        <v>0</v>
      </c>
      <c r="R16" s="8">
        <v>0</v>
      </c>
      <c r="S16" s="50">
        <f t="shared" si="5"/>
        <v>7.8431372549019607E-3</v>
      </c>
      <c r="T16" s="16">
        <f>0+B16</f>
        <v>5</v>
      </c>
      <c r="U16" s="5">
        <f>0+C16</f>
        <v>8</v>
      </c>
      <c r="V16" s="21">
        <f>U16/T16</f>
        <v>1.6</v>
      </c>
      <c r="W16" s="33"/>
      <c r="X16" s="33"/>
      <c r="Y16" s="33"/>
      <c r="Z16" s="33"/>
      <c r="AA16" s="33"/>
      <c r="AC16" s="33"/>
      <c r="AD16" s="61"/>
      <c r="AE16" s="61"/>
      <c r="AF16" s="61"/>
      <c r="AG16" s="62"/>
      <c r="AH16" s="61"/>
      <c r="AK16" s="61"/>
      <c r="AQ16" s="61"/>
      <c r="AR16" s="33"/>
      <c r="AT16" s="33"/>
      <c r="AU16" s="61"/>
      <c r="AV16" s="58"/>
      <c r="AX16" s="33"/>
      <c r="BB16" s="33"/>
      <c r="BC16" s="33"/>
      <c r="BD16" s="33"/>
    </row>
    <row r="17" spans="1:56" ht="15.75" thickBot="1" x14ac:dyDescent="0.3">
      <c r="A17" s="18" t="s">
        <v>37</v>
      </c>
      <c r="B17" s="5">
        <f t="shared" ref="B17" si="18">E17+H17+K17</f>
        <v>2</v>
      </c>
      <c r="C17" s="5">
        <f t="shared" ref="C17" si="19">F17+I17+L17</f>
        <v>2</v>
      </c>
      <c r="D17" s="29">
        <f>C17/B17</f>
        <v>1</v>
      </c>
      <c r="E17" s="16">
        <v>2</v>
      </c>
      <c r="F17" s="5">
        <v>2</v>
      </c>
      <c r="G17" s="21">
        <f>F17/E17</f>
        <v>1</v>
      </c>
      <c r="H17" s="16">
        <v>0</v>
      </c>
      <c r="I17" s="5">
        <v>0</v>
      </c>
      <c r="J17" s="21">
        <v>0</v>
      </c>
      <c r="K17" s="16">
        <v>0</v>
      </c>
      <c r="L17" s="5">
        <v>0</v>
      </c>
      <c r="M17" s="21">
        <v>0</v>
      </c>
      <c r="N17" s="16">
        <v>0</v>
      </c>
      <c r="O17" s="17">
        <v>0</v>
      </c>
      <c r="P17" s="16">
        <v>0</v>
      </c>
      <c r="Q17" s="5">
        <v>0</v>
      </c>
      <c r="R17" s="8">
        <v>0</v>
      </c>
      <c r="S17" s="50">
        <f t="shared" si="5"/>
        <v>1.9607843137254902E-3</v>
      </c>
      <c r="T17" s="16">
        <f>31+B17</f>
        <v>33</v>
      </c>
      <c r="U17" s="5">
        <f>41+C17</f>
        <v>43</v>
      </c>
      <c r="V17" s="21">
        <f>U17/T17</f>
        <v>1.303030303030303</v>
      </c>
      <c r="W17" s="60"/>
      <c r="X17" s="57"/>
      <c r="Y17" s="33"/>
      <c r="Z17" s="33"/>
      <c r="AA17" s="33"/>
      <c r="AC17" s="33"/>
      <c r="AD17" s="33"/>
      <c r="AE17" s="61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Q17" s="61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</row>
    <row r="18" spans="1:56" ht="15.75" thickBot="1" x14ac:dyDescent="0.3">
      <c r="A18" s="18" t="s">
        <v>46</v>
      </c>
      <c r="B18" s="5">
        <f t="shared" ref="B18:C20" si="20">E18+H18+K18</f>
        <v>27</v>
      </c>
      <c r="C18" s="5">
        <f t="shared" si="20"/>
        <v>1</v>
      </c>
      <c r="D18" s="29">
        <f>C18/B18</f>
        <v>3.7037037037037035E-2</v>
      </c>
      <c r="E18" s="16">
        <v>6</v>
      </c>
      <c r="F18" s="5">
        <v>1</v>
      </c>
      <c r="G18" s="21">
        <f>F18/E18</f>
        <v>0.16666666666666666</v>
      </c>
      <c r="H18" s="16">
        <v>19</v>
      </c>
      <c r="I18" s="5">
        <v>0</v>
      </c>
      <c r="J18" s="21">
        <f>I18/H18</f>
        <v>0</v>
      </c>
      <c r="K18" s="16">
        <v>2</v>
      </c>
      <c r="L18" s="5">
        <v>0</v>
      </c>
      <c r="M18" s="21">
        <f>L18/K18</f>
        <v>0</v>
      </c>
      <c r="N18" s="16">
        <v>0</v>
      </c>
      <c r="O18" s="17">
        <v>0</v>
      </c>
      <c r="P18" s="16">
        <v>0</v>
      </c>
      <c r="Q18" s="5">
        <v>0</v>
      </c>
      <c r="R18" s="8">
        <v>0</v>
      </c>
      <c r="S18" s="50">
        <f t="shared" si="5"/>
        <v>9.8039215686274508E-4</v>
      </c>
      <c r="T18" s="16">
        <f>172+B18</f>
        <v>199</v>
      </c>
      <c r="U18" s="5">
        <f>3+C18</f>
        <v>4</v>
      </c>
      <c r="V18" s="21">
        <f>U18/T18</f>
        <v>2.0100502512562814E-2</v>
      </c>
      <c r="W18" s="33"/>
      <c r="X18" s="60"/>
      <c r="Y18" s="55"/>
      <c r="Z18" s="33"/>
      <c r="AA18" s="33"/>
      <c r="AC18" s="33"/>
      <c r="AD18" s="61"/>
      <c r="AE18" s="61"/>
      <c r="AF18" s="61"/>
      <c r="AG18" s="61"/>
      <c r="AH18" s="61"/>
      <c r="AK18" s="61"/>
      <c r="AO18" s="61"/>
      <c r="AQ18" s="61"/>
      <c r="AR18" s="33"/>
      <c r="AT18" s="33"/>
      <c r="AU18" s="61"/>
      <c r="AV18" s="33"/>
      <c r="AX18" s="33"/>
      <c r="AZ18" s="33"/>
      <c r="BB18" s="33"/>
      <c r="BC18" s="33"/>
      <c r="BD18" s="33"/>
    </row>
    <row r="19" spans="1:56" ht="15.75" thickBot="1" x14ac:dyDescent="0.3">
      <c r="A19" s="18" t="s">
        <v>47</v>
      </c>
      <c r="B19" s="5">
        <f t="shared" si="20"/>
        <v>1</v>
      </c>
      <c r="C19" s="5">
        <f t="shared" si="20"/>
        <v>0</v>
      </c>
      <c r="D19" s="29">
        <f>C19/B19</f>
        <v>0</v>
      </c>
      <c r="E19" s="16">
        <v>1</v>
      </c>
      <c r="F19" s="5">
        <v>0</v>
      </c>
      <c r="G19" s="21">
        <f>F19/E19</f>
        <v>0</v>
      </c>
      <c r="H19" s="16">
        <v>0</v>
      </c>
      <c r="I19" s="5">
        <v>0</v>
      </c>
      <c r="J19" s="21">
        <v>0</v>
      </c>
      <c r="K19" s="16">
        <v>0</v>
      </c>
      <c r="L19" s="5">
        <v>0</v>
      </c>
      <c r="M19" s="21">
        <v>0</v>
      </c>
      <c r="N19" s="16">
        <v>0</v>
      </c>
      <c r="O19" s="17">
        <v>0</v>
      </c>
      <c r="P19" s="16">
        <v>0</v>
      </c>
      <c r="Q19" s="5">
        <v>0</v>
      </c>
      <c r="R19" s="8">
        <v>0</v>
      </c>
      <c r="S19" s="50">
        <f t="shared" si="5"/>
        <v>0</v>
      </c>
      <c r="T19" s="16">
        <f>0+B19</f>
        <v>1</v>
      </c>
      <c r="U19" s="5">
        <f>0+C19</f>
        <v>0</v>
      </c>
      <c r="V19" s="21">
        <f>U19/T19</f>
        <v>0</v>
      </c>
      <c r="W19" s="64"/>
      <c r="X19" s="55"/>
      <c r="Y19" s="44"/>
      <c r="Z19" s="61"/>
      <c r="AA19" s="61"/>
      <c r="AC19" s="61"/>
      <c r="AD19" s="61"/>
      <c r="AE19" s="61"/>
      <c r="AF19" s="61"/>
      <c r="AG19" s="61"/>
      <c r="AH19" s="61"/>
      <c r="AK19" s="61"/>
      <c r="AO19" s="61"/>
      <c r="AQ19" s="61"/>
      <c r="AT19" s="61"/>
      <c r="AU19" s="61"/>
    </row>
    <row r="20" spans="1:56" ht="15.75" thickBot="1" x14ac:dyDescent="0.3">
      <c r="A20" s="18" t="s">
        <v>19</v>
      </c>
      <c r="B20" s="5">
        <f t="shared" si="20"/>
        <v>28</v>
      </c>
      <c r="C20" s="5">
        <f t="shared" si="20"/>
        <v>0</v>
      </c>
      <c r="D20" s="29">
        <f t="shared" ref="D20" si="21">C20/B20</f>
        <v>0</v>
      </c>
      <c r="E20" s="16">
        <v>7</v>
      </c>
      <c r="F20" s="5">
        <v>0</v>
      </c>
      <c r="G20" s="21">
        <f t="shared" ref="G20" si="22">F20/E20</f>
        <v>0</v>
      </c>
      <c r="H20" s="16">
        <v>19</v>
      </c>
      <c r="I20" s="5">
        <v>0</v>
      </c>
      <c r="J20" s="21">
        <f>I20/H20</f>
        <v>0</v>
      </c>
      <c r="K20" s="16">
        <v>2</v>
      </c>
      <c r="L20" s="5">
        <v>0</v>
      </c>
      <c r="M20" s="21">
        <f>L20/K20</f>
        <v>0</v>
      </c>
      <c r="N20" s="16">
        <v>0</v>
      </c>
      <c r="O20" s="17">
        <v>0</v>
      </c>
      <c r="P20" s="16">
        <v>0</v>
      </c>
      <c r="Q20" s="5">
        <v>0</v>
      </c>
      <c r="R20" s="8">
        <v>0</v>
      </c>
      <c r="S20" s="50">
        <f t="shared" si="5"/>
        <v>0</v>
      </c>
      <c r="T20" s="16">
        <f>435+B20</f>
        <v>463</v>
      </c>
      <c r="U20" s="5">
        <f>1+C20</f>
        <v>1</v>
      </c>
      <c r="V20" s="21">
        <f t="shared" ref="V20" si="23">U20/T20</f>
        <v>2.1598272138228943E-3</v>
      </c>
      <c r="W20" s="61"/>
      <c r="X20" s="61"/>
      <c r="Y20" s="61"/>
    </row>
    <row r="21" spans="1:56" ht="15.75" thickBot="1" x14ac:dyDescent="0.3">
      <c r="A21" s="18" t="s">
        <v>44</v>
      </c>
      <c r="B21" s="9"/>
      <c r="C21" s="9"/>
      <c r="D21" s="30"/>
      <c r="E21" s="14"/>
      <c r="F21" s="9"/>
      <c r="G21" s="15"/>
      <c r="H21" s="14"/>
      <c r="I21" s="9"/>
      <c r="J21" s="15"/>
      <c r="K21" s="14"/>
      <c r="L21" s="9"/>
      <c r="M21" s="15"/>
      <c r="N21" s="14"/>
      <c r="O21" s="15"/>
      <c r="P21" s="14"/>
      <c r="Q21" s="9"/>
      <c r="R21" s="51"/>
      <c r="S21" s="46"/>
      <c r="T21" s="14"/>
      <c r="U21" s="9"/>
      <c r="V21" s="15"/>
      <c r="W21" s="33"/>
      <c r="X21" s="33"/>
      <c r="Y21" s="59"/>
      <c r="Z21" s="33"/>
      <c r="AA21" s="33"/>
      <c r="AB21" s="33"/>
      <c r="AC21" s="33"/>
      <c r="AD21" s="57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</row>
    <row r="22" spans="1:56" ht="15.75" thickBot="1" x14ac:dyDescent="0.3">
      <c r="A22" s="18" t="s">
        <v>16</v>
      </c>
      <c r="B22" s="24">
        <f>E22+H22+K22</f>
        <v>30</v>
      </c>
      <c r="C22" s="6">
        <f>F22+I22+L22</f>
        <v>1020</v>
      </c>
      <c r="D22" s="28">
        <f>C22/B22</f>
        <v>34</v>
      </c>
      <c r="E22" s="24">
        <v>8</v>
      </c>
      <c r="F22" s="6">
        <f>SUM(F2:F20)</f>
        <v>295</v>
      </c>
      <c r="G22" s="25">
        <f>F22/E22</f>
        <v>36.875</v>
      </c>
      <c r="H22" s="24">
        <v>20</v>
      </c>
      <c r="I22" s="6">
        <f>SUM(I2:I20)</f>
        <v>672</v>
      </c>
      <c r="J22" s="25">
        <f>I22/H22</f>
        <v>33.6</v>
      </c>
      <c r="K22" s="24">
        <v>2</v>
      </c>
      <c r="L22" s="68">
        <f>SUM(L2:L20)</f>
        <v>53</v>
      </c>
      <c r="M22" s="25">
        <f>L22/K22</f>
        <v>26.5</v>
      </c>
      <c r="N22" s="26">
        <f>SUM(N2:N20)</f>
        <v>57</v>
      </c>
      <c r="O22" s="69">
        <f>SUM(O2:O20)</f>
        <v>0</v>
      </c>
      <c r="P22" s="26">
        <f>SUM(P2:P20)</f>
        <v>72</v>
      </c>
      <c r="Q22" s="19">
        <f>SUM(Q2:Q20)</f>
        <v>58</v>
      </c>
      <c r="R22" s="7">
        <f>Q22/P22</f>
        <v>0.80555555555555558</v>
      </c>
      <c r="S22" s="49">
        <v>1</v>
      </c>
      <c r="T22" s="24">
        <f>1262+B22</f>
        <v>1292</v>
      </c>
      <c r="U22" s="6">
        <f>29804+C22</f>
        <v>30824</v>
      </c>
      <c r="V22" s="25">
        <f>U22/T22</f>
        <v>23.857585139318886</v>
      </c>
      <c r="W22" s="33"/>
      <c r="X22" s="33"/>
      <c r="Y22" s="33"/>
      <c r="Z22" s="33"/>
      <c r="AA22" s="59"/>
      <c r="AC22" s="33"/>
      <c r="AD22" s="33"/>
      <c r="AE22" s="57"/>
      <c r="AF22" s="33"/>
      <c r="AG22" s="33"/>
      <c r="AH22" s="33"/>
      <c r="AI22" s="33"/>
      <c r="AJ22" s="33"/>
      <c r="AK22" s="33"/>
      <c r="AL22" s="33"/>
      <c r="AO22" s="33"/>
      <c r="AP22" s="61"/>
      <c r="AS22" s="61"/>
    </row>
    <row r="23" spans="1:56" ht="15.75" thickBot="1" x14ac:dyDescent="0.3">
      <c r="A23" s="18" t="s">
        <v>17</v>
      </c>
      <c r="B23" s="14">
        <f>E23+H23+K23</f>
        <v>30</v>
      </c>
      <c r="C23" s="9">
        <f>F23+I23+L22</f>
        <v>643</v>
      </c>
      <c r="D23" s="27">
        <f>C23/B23</f>
        <v>21.433333333333334</v>
      </c>
      <c r="E23" s="14">
        <v>8</v>
      </c>
      <c r="F23" s="9">
        <v>105</v>
      </c>
      <c r="G23" s="22">
        <f>F23/E23</f>
        <v>13.125</v>
      </c>
      <c r="H23" s="14">
        <v>20</v>
      </c>
      <c r="I23" s="9">
        <v>485</v>
      </c>
      <c r="J23" s="22">
        <f>I23/H23</f>
        <v>24.25</v>
      </c>
      <c r="K23" s="14">
        <v>2</v>
      </c>
      <c r="L23" s="9">
        <v>57</v>
      </c>
      <c r="M23" s="22">
        <f>L23/K23</f>
        <v>28.5</v>
      </c>
      <c r="N23" s="14">
        <v>69</v>
      </c>
      <c r="O23" s="30">
        <v>4</v>
      </c>
      <c r="P23" s="14">
        <v>67</v>
      </c>
      <c r="Q23" s="9">
        <v>45</v>
      </c>
      <c r="R23" s="10">
        <f>Q23/P23</f>
        <v>0.67164179104477617</v>
      </c>
      <c r="S23" s="46">
        <f>C23/C$22</f>
        <v>0.63039215686274508</v>
      </c>
      <c r="T23" s="14">
        <f>1262+B23</f>
        <v>1292</v>
      </c>
      <c r="U23" s="9">
        <f>24416+C23</f>
        <v>25059</v>
      </c>
      <c r="V23" s="22">
        <f>U23/T23</f>
        <v>19.395510835913313</v>
      </c>
    </row>
    <row r="24" spans="1:56" ht="15.75" thickBot="1" x14ac:dyDescent="0.3">
      <c r="A24" s="1"/>
      <c r="G24" s="2"/>
      <c r="H24" s="43"/>
      <c r="J24" s="2"/>
      <c r="O24" s="13"/>
      <c r="U24" s="44"/>
    </row>
    <row r="25" spans="1:56" ht="15.75" thickBot="1" x14ac:dyDescent="0.3">
      <c r="A25" s="65" t="s">
        <v>23</v>
      </c>
      <c r="B25" s="66" t="s">
        <v>36</v>
      </c>
      <c r="C25" s="66" t="s">
        <v>18</v>
      </c>
      <c r="D25" s="67"/>
      <c r="F25" s="70"/>
      <c r="U25" s="4"/>
    </row>
    <row r="26" spans="1:56" ht="15.75" thickBot="1" x14ac:dyDescent="0.3">
      <c r="A26" s="18" t="s">
        <v>19</v>
      </c>
      <c r="B26" s="6">
        <v>24</v>
      </c>
      <c r="C26" s="6">
        <v>5</v>
      </c>
      <c r="D26" s="7">
        <f>C26/B26</f>
        <v>0.20833333333333334</v>
      </c>
    </row>
    <row r="27" spans="1:56" ht="15.75" thickBot="1" x14ac:dyDescent="0.3">
      <c r="A27" s="18" t="s">
        <v>46</v>
      </c>
      <c r="B27" s="5">
        <v>31</v>
      </c>
      <c r="C27" s="5">
        <v>16</v>
      </c>
      <c r="D27" s="8">
        <f>C27/B27</f>
        <v>0.5161290322580645</v>
      </c>
    </row>
    <row r="28" spans="1:56" ht="15.75" thickBot="1" x14ac:dyDescent="0.3">
      <c r="A28" s="18" t="s">
        <v>37</v>
      </c>
      <c r="B28" s="5">
        <v>1</v>
      </c>
      <c r="C28" s="5">
        <v>0</v>
      </c>
      <c r="D28" s="8">
        <f>C28/B28</f>
        <v>0</v>
      </c>
      <c r="F28" s="70"/>
      <c r="L28" s="4"/>
    </row>
    <row r="29" spans="1:56" ht="15.75" thickBot="1" x14ac:dyDescent="0.3">
      <c r="A29" s="18" t="s">
        <v>40</v>
      </c>
      <c r="B29" s="9">
        <v>11</v>
      </c>
      <c r="C29" s="9">
        <v>0</v>
      </c>
      <c r="D29" s="10">
        <f>C29/B29</f>
        <v>0</v>
      </c>
    </row>
    <row r="30" spans="1:56" ht="15.75" thickBot="1" x14ac:dyDescent="0.3">
      <c r="A30" s="71" t="s">
        <v>24</v>
      </c>
      <c r="B30" s="52">
        <f>SUM(B26:B29)</f>
        <v>67</v>
      </c>
      <c r="C30" s="52">
        <f>SUM(C26:C29)</f>
        <v>21</v>
      </c>
      <c r="D30" s="53">
        <f>C30/B30</f>
        <v>0.31343283582089554</v>
      </c>
      <c r="E30" s="13"/>
      <c r="F30" s="70"/>
    </row>
    <row r="31" spans="1:56" x14ac:dyDescent="0.25">
      <c r="A31" s="18"/>
      <c r="F31" s="70"/>
    </row>
    <row r="32" spans="1:56" ht="15.75" thickBot="1" x14ac:dyDescent="0.3"/>
    <row r="33" spans="1:45" x14ac:dyDescent="0.25">
      <c r="A33" s="18"/>
      <c r="B33" s="35"/>
      <c r="C33" s="35"/>
      <c r="D33" s="35"/>
      <c r="E33" s="35"/>
      <c r="F33" s="35"/>
      <c r="G33" s="35"/>
      <c r="H33" s="35"/>
      <c r="I33" s="35"/>
      <c r="J33" s="35"/>
      <c r="K33" s="34"/>
      <c r="L33" s="35"/>
      <c r="M33" s="34"/>
      <c r="N33" s="35"/>
      <c r="O33" s="34"/>
      <c r="P33" s="35"/>
      <c r="S33" s="37"/>
      <c r="T33" s="37"/>
      <c r="U33" s="37"/>
      <c r="V33" s="37"/>
      <c r="W33" s="37"/>
      <c r="X33" s="37"/>
      <c r="Y33" s="37"/>
      <c r="Z33" s="37"/>
      <c r="AB33" s="33"/>
      <c r="AC33" s="37"/>
      <c r="AD33" s="37"/>
      <c r="AE33" s="37"/>
      <c r="AF33" s="37"/>
      <c r="AG33" s="37"/>
      <c r="AH33" s="37"/>
      <c r="AI33" s="37"/>
      <c r="AJ33" s="37"/>
      <c r="AK33" s="37"/>
      <c r="AL33" s="33"/>
      <c r="AM33" s="33"/>
      <c r="AN33" s="33"/>
      <c r="AO33" s="33"/>
      <c r="AP33" s="33"/>
      <c r="AQ33" s="33"/>
      <c r="AR33" s="33"/>
      <c r="AS33" s="33"/>
    </row>
    <row r="34" spans="1:45" x14ac:dyDescent="0.25">
      <c r="A34" s="1"/>
      <c r="D34" s="2"/>
      <c r="G34" s="2"/>
      <c r="J34" s="2"/>
      <c r="O34" s="13"/>
      <c r="P34" s="13"/>
    </row>
    <row r="35" spans="1:45" x14ac:dyDescent="0.25">
      <c r="A35" s="1"/>
      <c r="D35" s="2"/>
      <c r="G35" s="2"/>
      <c r="J35" s="2"/>
      <c r="O35" s="13"/>
      <c r="P35" s="13"/>
    </row>
    <row r="36" spans="1:45" x14ac:dyDescent="0.25">
      <c r="A36" s="1"/>
      <c r="D36" s="2"/>
      <c r="G36" s="2"/>
      <c r="J36" s="2"/>
      <c r="O36" s="13"/>
      <c r="P36" s="13"/>
    </row>
    <row r="37" spans="1:45" x14ac:dyDescent="0.25">
      <c r="A37" s="1"/>
      <c r="D37" s="2"/>
      <c r="G37" s="2"/>
      <c r="J37" s="2"/>
      <c r="O37" s="13"/>
      <c r="P37" s="13"/>
    </row>
    <row r="38" spans="1:45" x14ac:dyDescent="0.25">
      <c r="A38" s="1"/>
      <c r="D38" s="2"/>
      <c r="G38" s="2"/>
      <c r="J38" s="2"/>
      <c r="O38" s="13"/>
      <c r="P38" s="13"/>
    </row>
    <row r="39" spans="1:45" x14ac:dyDescent="0.25">
      <c r="A39" s="1"/>
      <c r="D39" s="2"/>
      <c r="G39" s="2"/>
      <c r="J39" s="2"/>
      <c r="O39" s="13"/>
      <c r="P39" s="13"/>
    </row>
    <row r="40" spans="1:45" x14ac:dyDescent="0.25">
      <c r="A40" s="12"/>
      <c r="D40" s="2"/>
      <c r="G40" s="2"/>
      <c r="J40" s="2"/>
      <c r="O40" s="13"/>
      <c r="P40" s="13"/>
    </row>
    <row r="41" spans="1:45" x14ac:dyDescent="0.25">
      <c r="A41" s="1"/>
      <c r="D41" s="2"/>
      <c r="G41" s="2"/>
      <c r="J41" s="2"/>
      <c r="O41" s="13"/>
      <c r="P41" s="13"/>
    </row>
    <row r="42" spans="1:45" x14ac:dyDescent="0.25">
      <c r="A42" s="12"/>
      <c r="D42" s="2"/>
      <c r="G42" s="2"/>
      <c r="J42" s="2"/>
      <c r="O42" s="13"/>
      <c r="P42" s="13"/>
    </row>
    <row r="43" spans="1:45" x14ac:dyDescent="0.25">
      <c r="A43" s="1"/>
      <c r="D43" s="2"/>
      <c r="G43" s="2"/>
      <c r="J43" s="2"/>
      <c r="O43" s="13"/>
      <c r="P43" s="13"/>
    </row>
    <row r="44" spans="1:45" x14ac:dyDescent="0.25">
      <c r="A44" s="1"/>
      <c r="D44" s="2"/>
      <c r="G44" s="2"/>
      <c r="J44" s="2"/>
      <c r="O44" s="13"/>
      <c r="P44" s="13"/>
    </row>
    <row r="47" spans="1:45" x14ac:dyDescent="0.25">
      <c r="A47" s="12"/>
      <c r="D47" s="2"/>
      <c r="G47" s="2"/>
      <c r="J47" s="2"/>
      <c r="O47" s="13"/>
      <c r="P47" s="13"/>
    </row>
    <row r="48" spans="1:45" x14ac:dyDescent="0.25">
      <c r="A48" s="1"/>
      <c r="D48" s="2"/>
      <c r="G48" s="2"/>
      <c r="J48" s="2"/>
      <c r="O48" s="13"/>
      <c r="P48" s="13"/>
    </row>
    <row r="49" spans="1:16" x14ac:dyDescent="0.25">
      <c r="A49" s="1"/>
      <c r="D49" s="2"/>
      <c r="G49" s="2"/>
      <c r="J49" s="2"/>
      <c r="O49" s="13"/>
      <c r="P49" s="13"/>
    </row>
    <row r="50" spans="1:16" x14ac:dyDescent="0.25">
      <c r="A50" s="1"/>
      <c r="D50" s="2"/>
      <c r="G50" s="2"/>
      <c r="J50" s="2"/>
      <c r="O50" s="13"/>
      <c r="P50" s="13"/>
    </row>
    <row r="51" spans="1:16" x14ac:dyDescent="0.25">
      <c r="A51" s="1"/>
      <c r="D51" s="2"/>
      <c r="G51" s="2"/>
      <c r="J51" s="2"/>
      <c r="O51" s="13"/>
      <c r="P51" s="13"/>
    </row>
    <row r="52" spans="1:16" x14ac:dyDescent="0.25">
      <c r="A52" s="1"/>
      <c r="D52" s="2"/>
      <c r="G52" s="2"/>
      <c r="J52" s="2"/>
      <c r="O52" s="13"/>
      <c r="P52" s="13"/>
    </row>
    <row r="53" spans="1:16" x14ac:dyDescent="0.25">
      <c r="A53" s="1"/>
      <c r="D53" s="2"/>
      <c r="G53" s="2"/>
      <c r="J53" s="2"/>
      <c r="O53" s="13"/>
      <c r="P53" s="13"/>
    </row>
    <row r="54" spans="1:16" x14ac:dyDescent="0.25">
      <c r="A54" s="1"/>
      <c r="D54" s="2"/>
      <c r="G54" s="2"/>
      <c r="J54" s="2"/>
      <c r="O54" s="13"/>
      <c r="P54" s="13"/>
    </row>
    <row r="55" spans="1:16" x14ac:dyDescent="0.25">
      <c r="A55" s="12"/>
      <c r="D55" s="2"/>
      <c r="G55" s="2"/>
      <c r="J55" s="2"/>
      <c r="O55" s="13"/>
      <c r="P55" s="13"/>
    </row>
    <row r="56" spans="1:16" x14ac:dyDescent="0.25">
      <c r="A56" s="1"/>
      <c r="D56" s="2"/>
      <c r="G56" s="2"/>
      <c r="J56" s="2"/>
      <c r="O56" s="13"/>
      <c r="P56" s="13"/>
    </row>
    <row r="57" spans="1:16" x14ac:dyDescent="0.25">
      <c r="A57" s="1"/>
      <c r="D57" s="2"/>
      <c r="G57" s="2"/>
      <c r="J57" s="2"/>
      <c r="O57" s="13"/>
      <c r="P57" s="13"/>
    </row>
    <row r="58" spans="1:16" x14ac:dyDescent="0.25">
      <c r="A58" s="1"/>
      <c r="D58" s="2"/>
      <c r="G58" s="2"/>
      <c r="J58" s="2"/>
      <c r="O58" s="13"/>
      <c r="P58" s="13"/>
    </row>
    <row r="59" spans="1:16" x14ac:dyDescent="0.25">
      <c r="A59" s="1"/>
      <c r="D59" s="2"/>
      <c r="G59" s="2"/>
      <c r="J59" s="2"/>
      <c r="O59" s="13"/>
      <c r="P59" s="13"/>
    </row>
    <row r="60" spans="1:16" x14ac:dyDescent="0.25">
      <c r="A60" s="1"/>
      <c r="D60" s="2"/>
      <c r="G60" s="2"/>
      <c r="J60" s="2"/>
      <c r="O60" s="13"/>
      <c r="P60" s="13"/>
    </row>
    <row r="61" spans="1:16" x14ac:dyDescent="0.25">
      <c r="A61" s="1"/>
      <c r="D61" s="2"/>
      <c r="G61" s="2"/>
      <c r="J61" s="2"/>
      <c r="O61" s="13"/>
      <c r="P61" s="13"/>
    </row>
    <row r="62" spans="1:16" x14ac:dyDescent="0.25">
      <c r="A62" s="1"/>
      <c r="D62" s="2"/>
      <c r="G62" s="2"/>
      <c r="J62" s="2"/>
      <c r="O62" s="13"/>
      <c r="P62" s="13"/>
    </row>
    <row r="63" spans="1:16" x14ac:dyDescent="0.25">
      <c r="A63" s="1"/>
      <c r="D63" s="2"/>
      <c r="G63" s="2"/>
      <c r="J63" s="2"/>
      <c r="O63" s="13"/>
      <c r="P63" s="13"/>
    </row>
    <row r="64" spans="1:16" x14ac:dyDescent="0.25">
      <c r="A64" s="1"/>
      <c r="D64" s="2"/>
      <c r="G64" s="2"/>
      <c r="J64" s="2"/>
      <c r="O64" s="13"/>
      <c r="P64" s="13"/>
    </row>
    <row r="65" spans="1:61" x14ac:dyDescent="0.25">
      <c r="A65" s="1"/>
      <c r="D65" s="2"/>
      <c r="G65" s="2"/>
      <c r="J65" s="2"/>
      <c r="O65" s="13"/>
      <c r="P65" s="13"/>
    </row>
    <row r="66" spans="1:61" x14ac:dyDescent="0.25">
      <c r="A66" s="1"/>
      <c r="D66" s="2"/>
      <c r="G66" s="2"/>
      <c r="J66" s="2"/>
      <c r="O66" s="13"/>
      <c r="P66" s="13"/>
    </row>
    <row r="67" spans="1:61" x14ac:dyDescent="0.25">
      <c r="A67" s="1"/>
      <c r="D67" s="2"/>
      <c r="G67" s="2"/>
      <c r="J67" s="2"/>
      <c r="O67" s="13"/>
      <c r="P67" s="13"/>
    </row>
    <row r="72" spans="1:61" x14ac:dyDescent="0.25">
      <c r="A72" s="38"/>
      <c r="O72" s="39"/>
      <c r="P72" s="13"/>
    </row>
    <row r="73" spans="1:61" x14ac:dyDescent="0.25">
      <c r="A73" s="1"/>
      <c r="B73" s="40"/>
      <c r="D73" s="2"/>
      <c r="G73" s="2"/>
      <c r="J73" s="2"/>
      <c r="O73" s="13"/>
      <c r="P73" s="13"/>
    </row>
    <row r="74" spans="1:61" x14ac:dyDescent="0.25">
      <c r="A74" s="1"/>
      <c r="B74" s="40"/>
      <c r="D74" s="2"/>
      <c r="G74" s="2"/>
      <c r="J74" s="2"/>
      <c r="O74" s="13"/>
      <c r="P74" s="13"/>
    </row>
    <row r="75" spans="1:61" x14ac:dyDescent="0.25">
      <c r="B75" s="11"/>
    </row>
    <row r="76" spans="1:61" x14ac:dyDescent="0.25">
      <c r="B76" s="41"/>
      <c r="E76" s="13"/>
    </row>
    <row r="77" spans="1:61" x14ac:dyDescent="0.25">
      <c r="E77" s="13"/>
      <c r="L77" s="4"/>
    </row>
    <row r="78" spans="1:61" x14ac:dyDescent="0.25">
      <c r="B78" s="41"/>
      <c r="E78" s="13"/>
      <c r="BE78" s="32"/>
      <c r="BF78" s="32"/>
      <c r="BG78" s="32"/>
      <c r="BH78" s="32"/>
      <c r="BI78" s="32"/>
    </row>
    <row r="79" spans="1:61" x14ac:dyDescent="0.25">
      <c r="B79" s="11"/>
      <c r="E79" s="13"/>
      <c r="W79" s="36"/>
      <c r="X79" s="36"/>
      <c r="Y79" s="36"/>
      <c r="AA79" s="36"/>
      <c r="AB79" s="36"/>
      <c r="AL79" s="42"/>
    </row>
    <row r="80" spans="1:61" x14ac:dyDescent="0.25">
      <c r="BE80" s="33"/>
      <c r="BF80" s="33"/>
      <c r="BG80" s="33"/>
    </row>
    <row r="81" spans="57:59" x14ac:dyDescent="0.25">
      <c r="BE81" s="33"/>
      <c r="BF81" s="33"/>
    </row>
    <row r="83" spans="57:59" x14ac:dyDescent="0.25">
      <c r="BF83" s="33"/>
      <c r="BG83" s="33"/>
    </row>
    <row r="84" spans="57:59" x14ac:dyDescent="0.25">
      <c r="BE84" s="33"/>
      <c r="BF84" s="33"/>
      <c r="BG84" s="33"/>
    </row>
    <row r="85" spans="57:59" x14ac:dyDescent="0.25">
      <c r="BF85" s="33"/>
    </row>
    <row r="86" spans="57:59" x14ac:dyDescent="0.25">
      <c r="BE86" s="33"/>
      <c r="BF86" s="33"/>
      <c r="BG86" s="33"/>
    </row>
    <row r="87" spans="57:59" x14ac:dyDescent="0.25">
      <c r="BE87" s="33"/>
      <c r="BF87" s="33"/>
    </row>
    <row r="88" spans="57:59" x14ac:dyDescent="0.25">
      <c r="BF88" s="33"/>
    </row>
    <row r="89" spans="57:59" x14ac:dyDescent="0.25">
      <c r="BE89" s="33"/>
      <c r="BF89" s="33"/>
      <c r="BG89" s="33"/>
    </row>
    <row r="90" spans="57:59" x14ac:dyDescent="0.25">
      <c r="BF90" s="33"/>
    </row>
    <row r="91" spans="57:59" x14ac:dyDescent="0.25">
      <c r="BF91" s="33"/>
    </row>
    <row r="92" spans="57:59" x14ac:dyDescent="0.25">
      <c r="BF92" s="33"/>
    </row>
    <row r="93" spans="57:59" x14ac:dyDescent="0.25">
      <c r="BF93" s="33"/>
    </row>
    <row r="95" spans="57:59" x14ac:dyDescent="0.25">
      <c r="BF95" s="33"/>
    </row>
    <row r="96" spans="57:59" x14ac:dyDescent="0.25">
      <c r="BF96" s="33"/>
    </row>
    <row r="97" spans="1:61" x14ac:dyDescent="0.25">
      <c r="BF97" s="33"/>
    </row>
    <row r="98" spans="1:61" x14ac:dyDescent="0.25">
      <c r="BF98" s="33"/>
    </row>
    <row r="99" spans="1:61" x14ac:dyDescent="0.25">
      <c r="BF99" s="33"/>
    </row>
    <row r="101" spans="1:61" x14ac:dyDescent="0.25">
      <c r="BE101" s="33"/>
      <c r="BF101" s="33"/>
      <c r="BG101" s="33"/>
      <c r="BH101" s="33"/>
      <c r="BI101" s="33"/>
    </row>
    <row r="108" spans="1:61" x14ac:dyDescent="0.25">
      <c r="A108" s="1"/>
      <c r="G108" s="31"/>
      <c r="J108" s="2"/>
      <c r="R108" s="3"/>
    </row>
  </sheetData>
  <phoneticPr fontId="0" type="noConversion"/>
  <pageMargins left="0.7" right="0.7" top="0.75" bottom="0.75" header="0.3" footer="0.3"/>
  <pageSetup paperSize="9" scale="7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AdVanced</dc:creator>
  <cp:keywords/>
  <dc:description/>
  <cp:lastModifiedBy>Meijer, Jessica</cp:lastModifiedBy>
  <cp:revision/>
  <cp:lastPrinted>2023-07-17T15:50:37Z</cp:lastPrinted>
  <dcterms:created xsi:type="dcterms:W3CDTF">2013-06-30T09:39:00Z</dcterms:created>
  <dcterms:modified xsi:type="dcterms:W3CDTF">2023-09-11T12:15:10Z</dcterms:modified>
  <cp:category/>
  <cp:contentStatus/>
</cp:coreProperties>
</file>