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caed745cc3c0d2d4/Documenten/Zaanstreek/"/>
    </mc:Choice>
  </mc:AlternateContent>
  <xr:revisionPtr revIDLastSave="44" documentId="8_{A71D9110-BFE9-4C1A-B946-CE5137EB6E17}" xr6:coauthVersionLast="47" xr6:coauthVersionMax="47" xr10:uidLastSave="{FCB1C2C7-4737-4A95-BC70-E04A948408BC}"/>
  <bookViews>
    <workbookView activeTab="0" windowHeight="12456" windowWidth="23256" xWindow="-108" xr2:uid="{00000000-000D-0000-FFFF-FFFF00000000}" yWindow="-108"/>
  </bookViews>
  <sheets>
    <sheet name="Blad1" sheetId="1" r:id="rId1"/>
    <sheet name="Blad2" sheetId="2" r:id="rId2"/>
    <sheet name="Blad3" sheetId="3" r:id="rId3"/>
  </sheets>
  <definedNames>
    <definedName name="_xlnm.Print_Area" localSheetId="0">Blad1!$A$1:$V$25</definedName>
    <definedName name="_xlnm.Print_Area" localSheetId="1">Blad2!$A$1:$P$30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<sst xmlns="http://schemas.openxmlformats.org/spreadsheetml/2006/main" count="52" uniqueCount="52">
  <si>
    <t>Naam</t>
  </si>
  <si>
    <t>Wed. 
tot.</t>
  </si>
  <si>
    <t>Doelp.
 Tot.</t>
  </si>
  <si>
    <t>Gem.
 tot</t>
  </si>
  <si>
    <t>Wed.
veld</t>
  </si>
  <si>
    <t>Doelp
Veld</t>
  </si>
  <si>
    <t>Gem.
 veld</t>
  </si>
  <si>
    <t>Wed.
 zaal</t>
  </si>
  <si>
    <t>Doelp.
 Zaal</t>
  </si>
  <si>
    <t>Gem.
 zaal</t>
  </si>
  <si>
    <t>2min.</t>
  </si>
  <si>
    <t>rode
kaart</t>
  </si>
  <si>
    <t>Pen.
Raak</t>
  </si>
  <si>
    <t>Perc.</t>
  </si>
  <si>
    <t>Perc.
Tot</t>
  </si>
  <si>
    <t>Team</t>
  </si>
  <si>
    <t>Tegenstander</t>
  </si>
  <si>
    <t>gestopt</t>
  </si>
  <si>
    <t>Michael Zaaijer</t>
  </si>
  <si>
    <t>Bas van Lienen</t>
  </si>
  <si>
    <t>Jasper Dielemans</t>
  </si>
  <si>
    <t>Dian Vuur</t>
  </si>
  <si>
    <t>Penalties</t>
  </si>
  <si>
    <t>Timo</t>
  </si>
  <si>
    <t>totaal</t>
  </si>
  <si>
    <t>Wed. Beker</t>
  </si>
  <si>
    <t>Doelp. Beker</t>
  </si>
  <si>
    <t>Gem.
Beker</t>
  </si>
  <si>
    <t>Wed. aller tijden</t>
  </si>
  <si>
    <t>doelp. Aller tijden</t>
  </si>
  <si>
    <t>gem. aller tijd</t>
  </si>
  <si>
    <t>Dave Oehler</t>
  </si>
  <si>
    <t>Jordy de la Cour</t>
  </si>
  <si>
    <t>Robin v.d. Boog</t>
  </si>
  <si>
    <t>Wouter van Lienen</t>
  </si>
  <si>
    <t>Sander Meijer</t>
  </si>
  <si>
    <t>Timo Wielinga</t>
  </si>
  <si>
    <t>Totaal</t>
  </si>
  <si>
    <t>Michael   Lijffijt</t>
  </si>
  <si>
    <t>Lex Keizer</t>
  </si>
  <si>
    <t>Jorrit Kalter</t>
  </si>
  <si>
    <t>Clenn Keizer</t>
  </si>
  <si>
    <t>Niels</t>
  </si>
  <si>
    <t>Niels Kalter</t>
  </si>
  <si>
    <t>Marc Eshuijs</t>
  </si>
  <si>
    <t>Dennie van Noort</t>
  </si>
  <si>
    <t>Tim Scherjon</t>
  </si>
  <si>
    <t>Storm Out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</si>
  <si>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</si>
  <si>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Toon v.d. Berg</t>
  </si>
  <si>
    <t>Thomas Vels</t>
  </si>
  <si>
    <t>pen.</t>
  </si>
  <si>
    <t>Timo Wielenga</t>
  </si>
  <si>
    <t>Michael Lijffijt</t>
  </si>
  <si>
    <t>Gestopt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</si>
</sst>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count="1" mc:Ignorable="x14ac x16r2 xr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64" formatCode="0.000"/>
  </numFmts>
  <fonts count="14">
    <font>
      <name val="Calibri"/>
      <family val="2"/>
      <color rgb="FF000000"/>
      <sz val="11"/>
      <scheme val="minor"/>
    </font>
    <font>
      <name val="Calibri"/>
      <family val="2"/>
      <color rgb="FF000000"/>
      <sz val="11"/>
    </font>
    <font>
      <name val="Monotype Corsiva"/>
      <family val="4"/>
      <b/>
      <color rgb="FF000000"/>
      <sz val="10"/>
      <u val="single"/>
    </font>
    <font>
      <name val="Arial"/>
      <family val="2"/>
      <color rgb="FF000000"/>
      <sz val="10"/>
    </font>
    <font>
      <name val="Monotype Corsiva"/>
      <family val="4"/>
      <color rgb="FF000000"/>
      <sz val="11"/>
    </font>
    <font>
      <name val="Univers"/>
      <family val="2"/>
      <color rgb="FF000000"/>
      <sz val="10"/>
    </font>
    <font>
      <name val="Univers"/>
      <family val="2"/>
      <b/>
      <color rgb="FF000000"/>
      <sz val="10"/>
    </font>
    <font>
      <name val="Calibri"/>
      <family val="2"/>
      <color rgb="FFFF0000"/>
      <sz val="11"/>
    </font>
    <font>
      <name val="Calibri"/>
      <family val="2"/>
      <color rgb="FF000000"/>
      <sz val="11"/>
    </font>
    <font>
      <name val="Calibri"/>
      <family val="2"/>
      <color rgb="FF000000"/>
      <sz val="11"/>
      <scheme val="minor"/>
    </font>
    <font>
      <name val="Calibri"/>
      <family val="2"/>
      <b/>
      <color rgb="FF008000"/>
      <sz val="11"/>
      <scheme val="minor"/>
    </font>
    <font>
      <name val="Calibri"/>
      <family val="2"/>
      <b/>
      <color rgb="FF000000"/>
      <sz val="11"/>
    </font>
    <font>
      <name val="Calibri"/>
      <family val="2"/>
      <color rgb="FF008000"/>
      <sz val="11"/>
      <scheme val="minor"/>
    </font>
    <font>
      <name val="Calibri"/>
      <family val="2"/>
      <b/>
      <color rgb="FF000000"/>
      <sz val="11"/>
      <scheme val="minor"/>
    </font>
  </fonts>
  <fills count="2">
    <fill>
      <patternFill patternType="none"/>
    </fill>
    <fill>
      <patternFill patternType="gray125"/>
    </fill>
  </fills>
  <borders count="34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medium"/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medium"/>
      <top style="none">
        <color rgb="FF000000"/>
      </top>
      <bottom style="none">
        <color rgb="FF000000"/>
      </bottom>
      <diagonal style="none">
        <color rgb="FF000000"/>
      </diagonal>
    </border>
    <border>
      <left style="thin"/>
      <right style="thin"/>
      <top style="thin"/>
      <bottom style="thin"/>
      <diagonal style="none">
        <color rgb="FF000000"/>
      </diagonal>
    </border>
    <border>
      <left style="medium"/>
      <right style="thin"/>
      <top style="medium"/>
      <bottom style="thin"/>
      <diagonal style="none">
        <color rgb="FF000000"/>
      </diagonal>
    </border>
    <border>
      <left style="thin"/>
      <right style="thin"/>
      <top style="medium"/>
      <bottom style="thin"/>
      <diagonal style="none">
        <color rgb="FF000000"/>
      </diagonal>
    </border>
    <border>
      <left style="thin"/>
      <right style="medium"/>
      <top style="medium"/>
      <bottom style="thin"/>
      <diagonal style="none">
        <color rgb="FF000000"/>
      </diagonal>
    </border>
    <border>
      <left style="medium"/>
      <right style="thin"/>
      <top style="thin"/>
      <bottom style="thin"/>
      <diagonal style="none">
        <color rgb="FF000000"/>
      </diagonal>
    </border>
    <border>
      <left style="thin"/>
      <right style="medium"/>
      <top style="thin"/>
      <bottom style="thin"/>
      <diagonal style="none">
        <color rgb="FF000000"/>
      </diagonal>
    </border>
    <border>
      <left style="medium"/>
      <right style="thin"/>
      <top style="thin"/>
      <bottom style="medium"/>
      <diagonal style="none">
        <color rgb="FF000000"/>
      </diagonal>
    </border>
    <border>
      <left style="thin"/>
      <right style="thin"/>
      <top style="thin"/>
      <bottom style="medium"/>
      <diagonal style="none">
        <color rgb="FF000000"/>
      </diagonal>
    </border>
    <border>
      <left style="thin"/>
      <right style="medium"/>
      <top style="thin"/>
      <bottom style="medium"/>
      <diagonal style="none">
        <color rgb="FF000000"/>
      </diagonal>
    </border>
    <border>
      <left style="medium"/>
      <right style="thin"/>
      <top style="medium"/>
      <bottom style="medium"/>
      <diagonal style="none">
        <color rgb="FF000000"/>
      </diagonal>
    </border>
    <border>
      <left style="thin"/>
      <right style="thin"/>
      <top style="medium"/>
      <bottom style="medium"/>
      <diagonal style="none">
        <color rgb="FF000000"/>
      </diagonal>
    </border>
    <border>
      <left style="thin"/>
      <right style="medium"/>
      <top style="medium"/>
      <bottom style="medium"/>
      <diagonal style="none">
        <color rgb="FF000000"/>
      </diagonal>
    </border>
    <border>
      <left style="thin"/>
      <right style="none">
        <color rgb="FF000000"/>
      </right>
      <top style="thin"/>
      <bottom style="medium"/>
      <diagonal style="none">
        <color rgb="FF000000"/>
      </diagonal>
    </border>
    <border>
      <left style="medium"/>
      <right style="medium"/>
      <top style="thin"/>
      <bottom style="thin"/>
      <diagonal style="none">
        <color rgb="FF000000"/>
      </diagonal>
    </border>
    <border>
      <left style="none">
        <color rgb="FF000000"/>
      </left>
      <right style="thin"/>
      <top style="medium"/>
      <bottom style="thin"/>
      <diagonal style="none">
        <color rgb="FF000000"/>
      </diagonal>
    </border>
    <border>
      <left style="none">
        <color rgb="FF000000"/>
      </left>
      <right style="thin"/>
      <top style="thin"/>
      <bottom style="medium"/>
      <diagonal style="none">
        <color rgb="FF000000"/>
      </diagonal>
    </border>
    <border>
      <left style="medium"/>
      <right style="none">
        <color rgb="FF000000"/>
      </right>
      <top style="thin"/>
      <bottom style="medium"/>
      <diagonal style="none">
        <color rgb="FF000000"/>
      </diagonal>
    </border>
    <border>
      <left style="thin"/>
      <right style="none">
        <color rgb="FF000000"/>
      </right>
      <top style="medium"/>
      <bottom style="thin"/>
      <diagonal style="none">
        <color rgb="FF000000"/>
      </diagonal>
    </border>
    <border>
      <left style="medium"/>
      <right style="medium"/>
      <top style="medium"/>
      <bottom style="thin"/>
      <diagonal style="none">
        <color rgb="FF000000"/>
      </diagonal>
    </border>
    <border>
      <left style="thin"/>
      <right style="thin"/>
      <top style="none">
        <color rgb="FF000000"/>
      </top>
      <bottom style="none">
        <color rgb="FF000000"/>
      </bottom>
      <diagonal style="none">
        <color rgb="FF000000"/>
      </diagonal>
    </border>
    <border>
      <left style="medium"/>
      <right style="thin"/>
      <top style="none">
        <color rgb="FF000000"/>
      </top>
      <bottom style="medium"/>
      <diagonal style="none">
        <color rgb="FF000000"/>
      </diagonal>
    </border>
    <border>
      <left style="thin"/>
      <right style="thin"/>
      <top style="none">
        <color rgb="FF000000"/>
      </top>
      <bottom style="medium"/>
      <diagonal style="none">
        <color rgb="FF000000"/>
      </diagonal>
    </border>
    <border>
      <left style="thin"/>
      <right style="medium"/>
      <top style="none">
        <color rgb="FF000000"/>
      </top>
      <bottom style="medium"/>
      <diagonal style="none">
        <color rgb="FF000000"/>
      </diagonal>
    </border>
    <border>
      <left style="medium"/>
      <right style="thin"/>
      <top style="none">
        <color rgb="FF000000"/>
      </top>
      <bottom style="none">
        <color rgb="FF000000"/>
      </bottom>
      <diagonal style="none">
        <color rgb="FF000000"/>
      </diagonal>
    </border>
    <border>
      <left style="medium"/>
      <right style="none">
        <color rgb="FF000000"/>
      </right>
      <top style="medium"/>
      <bottom style="thin"/>
      <diagonal style="none">
        <color rgb="FF000000"/>
      </diagonal>
    </border>
    <border>
      <left style="medium"/>
      <right style="none">
        <color rgb="FF000000"/>
      </right>
      <top style="thin"/>
      <bottom style="thin"/>
      <diagonal style="none">
        <color rgb="FF000000"/>
      </diagonal>
    </border>
    <border>
      <left style="thin"/>
      <right style="medium"/>
      <top style="none">
        <color rgb="FF000000"/>
      </top>
      <bottom style="none">
        <color rgb="FF000000"/>
      </bottom>
      <diagonal style="none">
        <color rgb="FF000000"/>
      </diagonal>
    </border>
    <border>
      <left style="medium"/>
      <right style="medium"/>
      <top style="none">
        <color rgb="FF000000"/>
      </top>
      <bottom style="medium"/>
      <diagonal style="none">
        <color rgb="FF000000"/>
      </diagonal>
    </border>
    <border>
      <left style="medium"/>
      <right style="none">
        <color rgb="FF000000"/>
      </right>
      <top style="medium"/>
      <bottom style="medium"/>
      <diagonal style="none">
        <color rgb="FF000000"/>
      </diagonal>
    </border>
    <border>
      <left style="none">
        <color rgb="FF000000"/>
      </left>
      <right style="none">
        <color rgb="FF000000"/>
      </right>
      <top style="medium"/>
      <bottom style="medium"/>
      <diagonal style="none">
        <color rgb="FF000000"/>
      </diagonal>
    </border>
    <border>
      <left style="none">
        <color rgb="FF000000"/>
      </left>
      <right style="medium"/>
      <top style="medium"/>
      <bottom style="medium"/>
      <diagonal style="none">
        <color rgb="FF000000"/>
      </diagonal>
    </border>
  </borders>
  <cellStyleXfs count="3">
    <xf numFmtId="0" fontId="0" fillId="0" borderId="0" xfId="0"/>
    <xf numFmtId="0" fontId="3" fillId="0" borderId="0" xfId="0" applyFont="1"/>
    <xf numFmtId="9" fontId="1" fillId="0" borderId="0" xfId="0" applyNumberFormat="1" applyFont="1"/>
  </cellStyleXfs>
  <cellXfs count="95">
    <xf numFmtId="0" fontId="0" fillId="0" borderId="0" xfId="0"/>
    <xf numFmtId="0" fontId="4" fillId="0" borderId="0" xfId="0" applyFont="1"/>
    <xf numFmtId="164" fontId="0" fillId="0" borderId="0" xfId="0" applyNumberFormat="1"/>
    <xf numFmtId="10" fontId="0" fillId="0" borderId="0" xfId="0" applyNumberFormat="1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164" fontId="0" fillId="0" borderId="5" xfId="0" applyNumberFormat="1" applyBorder="1"/>
    <xf numFmtId="10" fontId="0" fillId="0" borderId="5" xfId="0" applyNumberFormat="1" applyBorder="1"/>
    <xf numFmtId="10" fontId="0" fillId="0" borderId="8" xfId="0" applyNumberFormat="1" applyBorder="1"/>
    <xf numFmtId="0" fontId="0" fillId="0" borderId="10" xfId="0" applyBorder="1"/>
    <xf numFmtId="164" fontId="0" fillId="0" borderId="10" xfId="0" applyNumberFormat="1" applyBorder="1"/>
    <xf numFmtId="10" fontId="0" fillId="0" borderId="10" xfId="0" applyNumberFormat="1" applyBorder="1"/>
    <xf numFmtId="164" fontId="0" fillId="0" borderId="0" xfId="0" applyNumberFormat="1"/>
    <xf numFmtId="0" fontId="6" fillId="0" borderId="0" xfId="0" applyFont="1"/>
    <xf numFmtId="0" fontId="4" fillId="0" borderId="0" xfId="0" applyFont="1"/>
    <xf numFmtId="10" fontId="0" fillId="0" borderId="0" xfId="0" applyNumberFormat="1"/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5" fillId="0" borderId="4" xfId="0" applyFont="1" applyBorder="1"/>
    <xf numFmtId="0" fontId="0" fillId="0" borderId="7" xfId="0" applyBorder="1"/>
    <xf numFmtId="0" fontId="6" fillId="0" borderId="12" xfId="0" applyFont="1" applyBorder="1"/>
    <xf numFmtId="0" fontId="0" fillId="0" borderId="13" xfId="0" applyBorder="1"/>
    <xf numFmtId="10" fontId="0" fillId="0" borderId="14" xfId="0" applyNumberFormat="1" applyBorder="1"/>
    <xf numFmtId="0" fontId="8" fillId="0" borderId="5" xfId="0" applyFont="1" applyBorder="1"/>
    <xf numFmtId="0" fontId="9" fillId="0" borderId="7" xfId="0" applyFont="1" applyBorder="1"/>
    <xf numFmtId="0" fontId="9" fillId="0" borderId="3" xfId="0" applyFont="1" applyBorder="1"/>
    <xf numFmtId="164" fontId="0" fillId="0" borderId="8" xfId="0" applyNumberFormat="1" applyBorder="1"/>
    <xf numFmtId="164" fontId="0" fillId="0" borderId="11" xfId="0" applyNumberFormat="1" applyBorder="1"/>
    <xf numFmtId="0" fontId="4" fillId="0" borderId="19" xfId="0" applyFont="1" applyBorder="1"/>
    <xf numFmtId="0" fontId="0" fillId="0" borderId="4" xfId="0" applyBorder="1"/>
    <xf numFmtId="164" fontId="0" fillId="0" borderId="6" xfId="0" applyNumberFormat="1" applyBorder="1"/>
    <xf numFmtId="164" fontId="0" fillId="0" borderId="15" xfId="0" applyNumberFormat="1" applyBorder="1"/>
    <xf numFmtId="0" fontId="0" fillId="0" borderId="18" xfId="0" applyBorder="1"/>
    <xf numFmtId="0" fontId="0" fillId="0" borderId="17" xfId="0" applyBorder="1"/>
    <xf numFmtId="0" fontId="0" fillId="0" borderId="1" xfId="0" applyBorder="1"/>
    <xf numFmtId="164" fontId="0" fillId="0" borderId="20" xfId="0" applyNumberFormat="1" applyBorder="1"/>
    <xf numFmtId="10" fontId="0" fillId="0" borderId="16" xfId="0" applyNumberFormat="1" applyBorder="1"/>
    <xf numFmtId="164" fontId="0" fillId="0" borderId="0" xfId="0" applyNumberFormat="1"/>
    <xf numFmtId="0" fontId="1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0" borderId="0" xfId="0" applyFont="1"/>
    <xf numFmtId="0" fontId="0" fillId="0" borderId="22" xfId="0" applyBorder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7" fillId="0" borderId="0" xfId="0" applyFont="1"/>
    <xf numFmtId="0" fontId="0" fillId="0" borderId="0" xfId="0"/>
    <xf numFmtId="0" fontId="4" fillId="0" borderId="0" xfId="0" applyFont="1"/>
    <xf numFmtId="0" fontId="4" fillId="0" borderId="0" xfId="0" applyFont="1"/>
    <xf numFmtId="9" fontId="0" fillId="0" borderId="0" xfId="0" applyNumberFormat="1"/>
    <xf numFmtId="1" fontId="0" fillId="0" borderId="0" xfId="0" applyNumberFormat="1"/>
    <xf numFmtId="0" fontId="0" fillId="0" borderId="0" xfId="0"/>
    <xf numFmtId="0" fontId="5" fillId="0" borderId="0" xfId="0" applyFont="1"/>
    <xf numFmtId="16" fontId="0" fillId="0" borderId="0" xfId="0" applyNumberFormat="1"/>
    <xf numFmtId="0" fontId="4" fillId="0" borderId="27" xfId="0" applyFont="1" applyBorder="1"/>
    <xf numFmtId="0" fontId="0" fillId="0" borderId="22" xfId="0" applyBorder="1"/>
    <xf numFmtId="0" fontId="0" fillId="0" borderId="0" xfId="0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26" xfId="0" applyBorder="1"/>
    <xf numFmtId="0" fontId="0" fillId="0" borderId="29" xfId="0" applyBorder="1"/>
    <xf numFmtId="0" fontId="4" fillId="0" borderId="28" xfId="0" applyFont="1" applyBorder="1"/>
    <xf numFmtId="0" fontId="4" fillId="0" borderId="28" xfId="0" applyFont="1" applyBorder="1"/>
    <xf numFmtId="0" fontId="4" fillId="0" borderId="28" xfId="0" applyFont="1" applyBorder="1"/>
    <xf numFmtId="0" fontId="4" fillId="0" borderId="1" xfId="0" applyFont="1" applyBorder="1"/>
    <xf numFmtId="0" fontId="4" fillId="0" borderId="1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4" xfId="0" applyFont="1" applyBorder="1"/>
    <xf numFmtId="0" fontId="2" fillId="0" borderId="6" xfId="0" applyFont="1" applyBorder="1"/>
    <xf numFmtId="9" fontId="0" fillId="0" borderId="25" xfId="0" applyNumberFormat="1" applyBorder="1"/>
    <xf numFmtId="0" fontId="2" fillId="0" borderId="21" xfId="0" applyFont="1" applyBorder="1" applyAlignment="1">
      <alignment wrapText="1"/>
    </xf>
    <xf numFmtId="10" fontId="0" fillId="0" borderId="30" xfId="0" applyNumberFormat="1" applyBorder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13" fillId="0" borderId="0" xfId="0" applyFont="1" applyAlignment="1">
      <alignment wrapText="1"/>
    </xf>
    <xf numFmtId="0" fontId="8" fillId="0" borderId="0" xfId="0" applyFont="1"/>
    <xf numFmtId="0" fontId="11" fillId="0" borderId="0" xfId="0" applyFont="1"/>
    <xf numFmtId="0" fontId="2" fillId="0" borderId="27" xfId="0" applyFont="1" applyBorder="1"/>
    <xf numFmtId="0" fontId="9" fillId="0" borderId="0" xfId="0" applyFont="1"/>
    <xf numFmtId="164" fontId="9" fillId="0" borderId="0" xfId="0" applyNumberFormat="1" applyFont="1"/>
    <xf numFmtId="10" fontId="9" fillId="0" borderId="0" xfId="0" applyNumberFormat="1" applyFont="1"/>
    <xf numFmtId="9" fontId="9" fillId="0" borderId="0" xfId="0" applyNumberFormat="1" applyFont="1"/>
    <xf numFmtId="1" fontId="9" fillId="0" borderId="0" xfId="0" applyNumberFormat="1" applyFont="1"/>
    <xf numFmtId="0" fontId="9" fillId="0" borderId="0" xfId="0" applyFont="1"/>
    <xf numFmtId="0" fontId="6" fillId="0" borderId="31" xfId="0" applyFont="1" applyBorder="1"/>
    <xf numFmtId="0" fontId="0" fillId="0" borderId="32" xfId="0" applyBorder="1"/>
    <xf numFmtId="0" fontId="0" fillId="0" borderId="33" xfId="0" applyBorder="1"/>
  </cellXfs>
  <cellStyles count="3">
    <cellStyle name="Normal_Sheet1" xfId="1"/>
    <cellStyle name="Procent" xfId="2" builtinId="5"/>
    <cellStyle name="Standaard" xfId="0" builtinId="0"/>
  </cellStyles>
  <dxfs count="0"/>
  <tableStyles count="0" defaultTableStyle="TableStyleMedium2" defaultPivotStyle="PivotStyleLight16"/>
  <colors>
    <mruColors>
      <color rgb="FF008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theme" Target="theme/theme1.xml" TargetMode="Internal"/><Relationship Id="rId5" Type="http://schemas.openxmlformats.org/officeDocument/2006/relationships/styles" Target="styles.xml" TargetMode="Internal"/><Relationship Id="rId6" Type="http://schemas.openxmlformats.org/officeDocument/2006/relationships/sharedStrings" Target="sharedStrings.xml" TargetMode="Internal"/><Relationship Id="rId7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sheetViews>
    <sheetView topLeftCell="A8" workbookViewId="0" tabSelected="1" zoomScaleNormal="100">
      <selection pane="topLeft" activeCell="H29" sqref="H29"/>
    </sheetView>
  </sheetViews>
  <sheetFormatPr baseColWidth="8" defaultRowHeight="14"/>
  <cols>
    <col min="1" max="1" width="20.29" customWidth="1"/>
    <col min="2" max="2" width="6.76" customWidth="1"/>
    <col min="3" max="3" width="7.21" customWidth="1"/>
    <col min="4" max="4" width="10.29" customWidth="1"/>
    <col min="5" max="5" width="7.44140625" customWidth="1"/>
    <col min="6" max="6" width="5.6640625" customWidth="1"/>
    <col min="7" max="7" width="8.53" customWidth="1"/>
    <col min="8" max="8" width="5" customWidth="1"/>
    <col min="9" max="9" width="6.21875" customWidth="1"/>
    <col min="10" max="10" width="7.5546875" customWidth="1"/>
    <col min="11" max="11" width="5.44140625" customWidth="1"/>
    <col min="12" max="12" width="6.44140625" customWidth="1"/>
    <col min="13" max="13" width="8.38" customWidth="1"/>
    <col min="14" max="14" width="5.109375" customWidth="1"/>
    <col min="15" max="15" width="5.44140625" customWidth="1"/>
    <col min="16" max="16" width="4.6640625" customWidth="1"/>
    <col min="17" max="17" width="5.109375" customWidth="1"/>
    <col min="18" max="18" width="8.21875" customWidth="1"/>
    <col min="19" max="19" width="10.54" bestFit="1" customWidth="1"/>
    <col min="20" max="20" width="5.5546875" customWidth="1"/>
    <col min="21" max="21" width="7.5546875" customWidth="1"/>
    <col min="22" max="22" width="9.9" customWidth="1"/>
    <col min="23" max="23" width="10.109375" bestFit="1" customWidth="1"/>
    <col min="24" max="24" width="13.5546875" bestFit="1" customWidth="1"/>
    <col min="25" max="25" width="10.33203125" bestFit="1" customWidth="1"/>
    <col min="26" max="26" width="11" bestFit="1" customWidth="1"/>
    <col min="27" max="27" width="10.109375" bestFit="1" customWidth="1"/>
    <col min="28" max="28" width="12.33203125" bestFit="1" customWidth="1"/>
    <col min="29" max="29" width="12.88671875" bestFit="1" customWidth="1"/>
    <col min="30" max="30" width="15.6640625" bestFit="1" customWidth="1"/>
    <col min="31" max="31" width="15" bestFit="1" customWidth="1"/>
    <col min="32" max="32" width="8" bestFit="1" customWidth="1"/>
    <col min="33" max="33" width="12" bestFit="1" customWidth="1"/>
    <col min="34" max="34" width="11" bestFit="1" customWidth="1"/>
    <col min="35" max="35" width="12.6640625" bestFit="1" customWidth="1"/>
    <col min="36" max="36" width="12.88671875" bestFit="1" customWidth="1"/>
    <col min="37" max="37" width="9.6640625" bestFit="1" customWidth="1"/>
    <col min="38" max="38" width="8.5546875" bestFit="1" customWidth="1"/>
    <col min="39" max="39" width="10.109375" bestFit="1" customWidth="1"/>
    <col min="40" max="40" width="12.88671875" bestFit="1" customWidth="1"/>
    <col min="42" max="42" width="10.88671875" bestFit="1" customWidth="1"/>
    <col min="43" max="43" width="10" bestFit="1" customWidth="1"/>
    <col min="44" max="44" width="10.109375" bestFit="1" customWidth="1"/>
    <col min="45" max="45" width="12.44140625" bestFit="1" customWidth="1"/>
    <col min="46" max="46" width="11.109375" bestFit="1" customWidth="1"/>
    <col min="48" max="48" width="8" bestFit="1" customWidth="1"/>
  </cols>
  <sheetData>
    <row ht="41.4" r="1" spans="1:61" x14ac:dyDescent="0.3">
      <c r="A1" s="85" t="s">
        <v>0</v>
      </c>
      <c r="B1" s="61" t="s">
        <v>1</v>
      </c>
      <c r="C1" s="62" t="s">
        <v>2</v>
      </c>
      <c r="D1" s="63" t="s">
        <v>3</v>
      </c>
      <c r="E1" s="61" t="s">
        <v>4</v>
      </c>
      <c r="F1" s="62" t="s">
        <v>5</v>
      </c>
      <c r="G1" s="63" t="s">
        <v>6</v>
      </c>
      <c r="H1" s="61" t="s">
        <v>7</v>
      </c>
      <c r="I1" s="62" t="s">
        <v>8</v>
      </c>
      <c r="J1" s="63" t="s">
        <v>9</v>
      </c>
      <c r="K1" s="61" t="s">
        <v>25</v>
      </c>
      <c r="L1" s="62" t="s">
        <v>26</v>
      </c>
      <c r="M1" s="63" t="s">
        <v>27</v>
      </c>
      <c r="N1" s="74" t="s">
        <v>10</v>
      </c>
      <c r="O1" s="63" t="s">
        <v>11</v>
      </c>
      <c r="P1" s="74" t="s">
        <v>51</v>
      </c>
      <c r="Q1" s="62" t="s">
        <v>12</v>
      </c>
      <c r="R1" s="75" t="s">
        <v>13</v>
      </c>
      <c r="S1" s="77" t="s">
        <v>14</v>
      </c>
      <c r="T1" s="61" t="s">
        <v>28</v>
      </c>
      <c r="U1" s="62" t="s">
        <v>29</v>
      </c>
      <c r="V1" s="63" t="s">
        <v>30</v>
      </c>
      <c r="W1" s="80"/>
      <c r="X1" s="80"/>
      <c r="Y1" s="82"/>
      <c r="Z1" s="82"/>
      <c r="AA1" s="80"/>
      <c r="AB1" s="80"/>
      <c r="AC1" s="80"/>
      <c r="AD1" s="80"/>
      <c r="AE1" s="80"/>
      <c r="AF1" s="80"/>
      <c r="AG1" s="82"/>
      <c r="AH1" s="82"/>
      <c r="AI1" s="80"/>
      <c r="AJ1" s="80"/>
      <c r="AK1" s="82"/>
      <c r="AL1" s="82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2"/>
      <c r="BA1" s="80"/>
      <c r="BB1" s="82"/>
      <c r="BC1" s="82"/>
      <c r="BD1" s="82"/>
      <c r="BE1" s="81"/>
      <c r="BF1" s="81"/>
      <c r="BG1" s="81"/>
      <c r="BH1" s="81"/>
      <c r="BI1" s="4"/>
    </row>
    <row r="2" spans="1:61" x14ac:dyDescent="0.3">
      <c r="A2" s="66" t="s">
        <v>20</v>
      </c>
      <c r="B2" s="19">
        <f>E2+H2+K2</f>
        <v>25</v>
      </c>
      <c r="C2" s="6">
        <f>F2+I2+L2</f>
        <v>118</v>
      </c>
      <c r="D2" s="29">
        <f>C2/B2</f>
        <v>4.72</v>
      </c>
      <c r="E2" s="19">
        <v>6</v>
      </c>
      <c r="F2" s="6">
        <v>36</v>
      </c>
      <c r="G2" s="29">
        <f>F2/E2</f>
        <v>6</v>
      </c>
      <c r="H2" s="19">
        <v>18</v>
      </c>
      <c r="I2" s="6">
        <v>74</v>
      </c>
      <c r="J2" s="29">
        <f>I2/H2</f>
        <v>4.11111111111111</v>
      </c>
      <c r="K2" s="19">
        <v>1</v>
      </c>
      <c r="L2" s="6">
        <v>8</v>
      </c>
      <c r="M2" s="29">
        <f>L2/K2</f>
        <v>8</v>
      </c>
      <c r="N2" s="19">
        <v>4</v>
      </c>
      <c r="O2" s="20">
        <v>0</v>
      </c>
      <c r="P2" s="19">
        <v>13</v>
      </c>
      <c r="Q2" s="6">
        <v>11</v>
      </c>
      <c r="R2" s="10">
        <f>Q2/P2</f>
        <v>0.846153846153846</v>
      </c>
      <c r="S2" s="39">
        <f>C2/C$24</f>
        <v>0.153446033810143</v>
      </c>
      <c r="T2" s="27">
        <f>206+B2</f>
        <v>231</v>
      </c>
      <c r="U2" s="28">
        <f>755+C2</f>
        <v>873</v>
      </c>
      <c r="V2" s="29">
        <f>U2/T2</f>
        <v>3.77922077922078</v>
      </c>
      <c r="W2" s="83"/>
      <c r="X2" s="83"/>
      <c r="Y2" s="83"/>
      <c r="Z2" s="83"/>
      <c r="AA2" s="83"/>
      <c r="AB2" s="81"/>
      <c r="AC2" s="83"/>
      <c r="AD2" s="83"/>
      <c r="AE2" s="83"/>
      <c r="AF2" s="83"/>
      <c r="AG2" s="84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1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1"/>
      <c r="BF2" s="81"/>
      <c r="BG2" s="81"/>
      <c r="BH2" s="81"/>
      <c r="BI2" s="4"/>
    </row>
    <row r="3" spans="1:61" x14ac:dyDescent="0.3">
      <c r="A3" s="67" t="s">
        <v>32</v>
      </c>
      <c r="B3" s="19">
        <f>E3+H3+K3</f>
        <v>19</v>
      </c>
      <c r="C3" s="6">
        <f>F3+I3+L3</f>
        <v>117</v>
      </c>
      <c r="D3" s="29">
        <f>C3/B3</f>
        <v>6.15789473684211</v>
      </c>
      <c r="E3" s="19">
        <v>6</v>
      </c>
      <c r="F3" s="6">
        <v>33</v>
      </c>
      <c r="G3" s="29">
        <f>F3/E3</f>
        <v>5.5</v>
      </c>
      <c r="H3" s="19">
        <v>13</v>
      </c>
      <c r="I3" s="6">
        <v>84</v>
      </c>
      <c r="J3" s="29">
        <f>I3/H3</f>
        <v>6.46153846153846</v>
      </c>
      <c r="K3" s="19">
        <v>0</v>
      </c>
      <c r="L3" s="6">
        <v>0</v>
      </c>
      <c r="M3" s="29">
        <v>0</v>
      </c>
      <c r="N3" s="19">
        <v>5</v>
      </c>
      <c r="O3" s="20">
        <v>0</v>
      </c>
      <c r="P3" s="19">
        <v>22</v>
      </c>
      <c r="Q3" s="6">
        <v>17</v>
      </c>
      <c r="R3" s="10">
        <f>Q3/P3</f>
        <v>0.772727272727273</v>
      </c>
      <c r="S3" s="39">
        <f>C3/C$24</f>
        <v>0.152145643693108</v>
      </c>
      <c r="T3" s="27">
        <f>480+B3</f>
        <v>499</v>
      </c>
      <c r="U3" s="28">
        <f>2389+C3</f>
        <v>2506</v>
      </c>
      <c r="V3" s="29">
        <f>U3/T3</f>
        <v>5.02204408817635</v>
      </c>
      <c r="W3" s="83"/>
      <c r="X3" s="83"/>
      <c r="Y3" s="83"/>
      <c r="Z3" s="83"/>
      <c r="AA3" s="84"/>
      <c r="AB3" s="81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1"/>
      <c r="AQ3" s="81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1"/>
      <c r="BF3" s="81"/>
      <c r="BG3" s="81"/>
      <c r="BH3" s="81"/>
      <c r="BI3" s="4"/>
    </row>
    <row r="4" spans="1:61" x14ac:dyDescent="0.3">
      <c r="A4" s="68" t="s">
        <v>33</v>
      </c>
      <c r="B4" s="19">
        <f>E4+H4+K4</f>
        <v>24</v>
      </c>
      <c r="C4" s="6">
        <f>F4+I4+L4</f>
        <v>78</v>
      </c>
      <c r="D4" s="29">
        <f>C4/B4</f>
        <v>3.25</v>
      </c>
      <c r="E4" s="19">
        <v>3</v>
      </c>
      <c r="F4" s="6">
        <v>13</v>
      </c>
      <c r="G4" s="29">
        <f>F4/E4</f>
        <v>4.33333333333333</v>
      </c>
      <c r="H4" s="19">
        <v>20</v>
      </c>
      <c r="I4" s="6">
        <v>62</v>
      </c>
      <c r="J4" s="29">
        <f>I4/H4</f>
        <v>3.1</v>
      </c>
      <c r="K4" s="19">
        <v>1</v>
      </c>
      <c r="L4" s="6">
        <v>3</v>
      </c>
      <c r="M4" s="29">
        <f>L4/K4</f>
        <v>3</v>
      </c>
      <c r="N4" s="19">
        <v>11</v>
      </c>
      <c r="O4" s="20">
        <v>0</v>
      </c>
      <c r="P4" s="19">
        <v>0</v>
      </c>
      <c r="Q4" s="6">
        <v>0</v>
      </c>
      <c r="R4" s="10">
        <v>0</v>
      </c>
      <c r="S4" s="39">
        <f>C4/C$24</f>
        <v>0.101430429128739</v>
      </c>
      <c r="T4" s="27">
        <f>401+B4</f>
        <v>425</v>
      </c>
      <c r="U4" s="28">
        <f>1174+C4</f>
        <v>1252</v>
      </c>
      <c r="V4" s="29">
        <f>U4/T4</f>
        <v>2.94588235294118</v>
      </c>
      <c r="W4" s="83"/>
      <c r="X4" s="83"/>
      <c r="Y4" s="83"/>
      <c r="Z4" s="83"/>
      <c r="AA4" s="83"/>
      <c r="AB4" s="81"/>
      <c r="AC4" s="84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1"/>
      <c r="BF4" s="81"/>
      <c r="BG4" s="81"/>
      <c r="BH4" s="81"/>
      <c r="BI4" s="4"/>
    </row>
    <row r="5" spans="1:61" x14ac:dyDescent="0.3">
      <c r="A5" s="68" t="s">
        <v>19</v>
      </c>
      <c r="B5" s="19">
        <f>E5+H5+K5</f>
        <v>23</v>
      </c>
      <c r="C5" s="6">
        <f>F5+I5+L5</f>
        <v>71</v>
      </c>
      <c r="D5" s="29">
        <f>C5/B5</f>
        <v>3.08695652173913</v>
      </c>
      <c r="E5" s="19">
        <v>5</v>
      </c>
      <c r="F5" s="6">
        <v>21</v>
      </c>
      <c r="G5" s="29">
        <f>F5/E5</f>
        <v>4.2</v>
      </c>
      <c r="H5" s="19">
        <v>17</v>
      </c>
      <c r="I5" s="6">
        <v>48</v>
      </c>
      <c r="J5" s="29">
        <f>I5/H5</f>
        <v>2.82352941176471</v>
      </c>
      <c r="K5" s="19">
        <v>1</v>
      </c>
      <c r="L5" s="6">
        <v>2</v>
      </c>
      <c r="M5" s="29">
        <f>L5/K5</f>
        <v>2</v>
      </c>
      <c r="N5" s="22">
        <v>5</v>
      </c>
      <c r="O5" s="20">
        <v>0</v>
      </c>
      <c r="P5" s="19">
        <v>0</v>
      </c>
      <c r="Q5" s="6">
        <v>0</v>
      </c>
      <c r="R5" s="10">
        <v>0</v>
      </c>
      <c r="S5" s="39">
        <f>C5/C$24</f>
        <v>0.0923276983094928</v>
      </c>
      <c r="T5" s="27">
        <f>313+B5</f>
        <v>336</v>
      </c>
      <c r="U5" s="28">
        <f>583+C5</f>
        <v>654</v>
      </c>
      <c r="V5" s="29">
        <f>U5/T5</f>
        <v>1.94642857142857</v>
      </c>
      <c r="W5" s="83"/>
      <c r="X5" s="83"/>
      <c r="Y5" s="83"/>
      <c r="Z5" s="83"/>
      <c r="AA5" s="83"/>
      <c r="AB5" s="81"/>
      <c r="AC5" s="83"/>
      <c r="AD5" s="83"/>
      <c r="AE5" s="83"/>
      <c r="AF5" s="83"/>
      <c r="AG5" s="81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1"/>
      <c r="AV5" s="83"/>
      <c r="AW5" s="83"/>
      <c r="AX5" s="83"/>
      <c r="AY5" s="83"/>
      <c r="AZ5" s="81"/>
      <c r="BA5" s="83"/>
      <c r="BB5" s="83"/>
      <c r="BC5" s="83"/>
      <c r="BD5" s="83"/>
      <c r="BE5" s="81"/>
      <c r="BF5" s="81"/>
      <c r="BG5" s="81"/>
      <c r="BH5" s="81"/>
      <c r="BI5" s="4"/>
    </row>
    <row r="6" spans="1:61" x14ac:dyDescent="0.3">
      <c r="A6" s="66" t="s">
        <v>34</v>
      </c>
      <c r="B6" s="19">
        <f>E6+H6+K6</f>
        <v>18</v>
      </c>
      <c r="C6" s="6">
        <f>F6+I6+L6</f>
        <v>66</v>
      </c>
      <c r="D6" s="29">
        <f>C6/B6</f>
        <v>3.66666666666667</v>
      </c>
      <c r="E6" s="19">
        <v>2</v>
      </c>
      <c r="F6" s="6">
        <v>6</v>
      </c>
      <c r="G6" s="29">
        <f>F6/E6</f>
        <v>3</v>
      </c>
      <c r="H6" s="19">
        <v>15</v>
      </c>
      <c r="I6" s="6">
        <v>58</v>
      </c>
      <c r="J6" s="29">
        <f>I6/H6</f>
        <v>3.86666666666667</v>
      </c>
      <c r="K6" s="19">
        <v>1</v>
      </c>
      <c r="L6" s="6">
        <v>2</v>
      </c>
      <c r="M6" s="29">
        <f>L6/K6</f>
        <v>2</v>
      </c>
      <c r="N6" s="19">
        <v>4</v>
      </c>
      <c r="O6" s="20">
        <v>0</v>
      </c>
      <c r="P6" s="19">
        <v>2</v>
      </c>
      <c r="Q6" s="6">
        <v>1</v>
      </c>
      <c r="R6" s="10">
        <f>Q6/P6</f>
        <v>0.5</v>
      </c>
      <c r="S6" s="39">
        <f>C6/C$24</f>
        <v>0.0858257477243173</v>
      </c>
      <c r="T6" s="19">
        <f>159+B6</f>
        <v>177</v>
      </c>
      <c r="U6" s="6">
        <f>675+C6</f>
        <v>741</v>
      </c>
      <c r="V6" s="29">
        <f>U6/T6</f>
        <v>4.1864406779661</v>
      </c>
      <c r="W6" s="83"/>
      <c r="X6" s="83"/>
      <c r="Y6" s="83"/>
      <c r="Z6" s="83"/>
      <c r="AA6" s="83"/>
      <c r="AB6" s="81"/>
      <c r="AC6" s="83"/>
      <c r="AD6" s="83"/>
      <c r="AE6" s="83"/>
      <c r="AF6" s="83"/>
      <c r="AG6" s="83"/>
      <c r="AH6" s="83"/>
      <c r="AI6" s="83"/>
      <c r="AJ6" s="83"/>
      <c r="AK6" s="83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4"/>
    </row>
    <row r="7" spans="1:61" x14ac:dyDescent="0.3">
      <c r="A7" s="67" t="s">
        <v>41</v>
      </c>
      <c r="B7" s="19">
        <f>E7+H7+K7</f>
        <v>15</v>
      </c>
      <c r="C7" s="6">
        <f>F7+I7+L7</f>
        <v>60</v>
      </c>
      <c r="D7" s="29">
        <f>C7/B7</f>
        <v>4</v>
      </c>
      <c r="E7" s="19">
        <v>5</v>
      </c>
      <c r="F7" s="6">
        <v>27</v>
      </c>
      <c r="G7" s="29">
        <v>0</v>
      </c>
      <c r="H7" s="19">
        <v>10</v>
      </c>
      <c r="I7" s="6">
        <v>33</v>
      </c>
      <c r="J7" s="29">
        <f>I7/H7</f>
        <v>3.3</v>
      </c>
      <c r="K7" s="19">
        <v>0</v>
      </c>
      <c r="L7" s="6">
        <v>0</v>
      </c>
      <c r="M7" s="29">
        <v>0</v>
      </c>
      <c r="N7" s="19">
        <v>4</v>
      </c>
      <c r="O7" s="20">
        <v>0</v>
      </c>
      <c r="P7" s="19">
        <v>0</v>
      </c>
      <c r="Q7" s="6">
        <v>0</v>
      </c>
      <c r="R7" s="10">
        <v>0</v>
      </c>
      <c r="S7" s="39">
        <f>C7/C$24</f>
        <v>0.0780234070221066</v>
      </c>
      <c r="T7" s="27">
        <f>54+B7</f>
        <v>69</v>
      </c>
      <c r="U7" s="28">
        <f>124+C7</f>
        <v>184</v>
      </c>
      <c r="V7" s="29">
        <f>U7/T7</f>
        <v>2.66666666666667</v>
      </c>
      <c r="W7" s="83"/>
      <c r="X7" s="83"/>
      <c r="Y7" s="83"/>
      <c r="Z7" s="83"/>
      <c r="AA7" s="83"/>
      <c r="AB7" s="81"/>
      <c r="AC7" s="83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3"/>
      <c r="AS7" s="81"/>
      <c r="AT7" s="83"/>
      <c r="AU7" s="81"/>
      <c r="AV7" s="83"/>
      <c r="AW7" s="81"/>
      <c r="AX7" s="83"/>
      <c r="AY7" s="81"/>
      <c r="AZ7" s="83"/>
      <c r="BA7" s="81"/>
      <c r="BB7" s="83"/>
      <c r="BC7" s="81"/>
      <c r="BD7" s="83"/>
      <c r="BE7" s="81"/>
      <c r="BF7" s="81"/>
      <c r="BG7" s="81"/>
      <c r="BH7" s="81"/>
      <c r="BI7" s="4"/>
    </row>
    <row r="8" spans="1:61" x14ac:dyDescent="0.3">
      <c r="A8" s="67" t="s">
        <v>35</v>
      </c>
      <c r="B8" s="19">
        <f>E8+H8+K8</f>
        <v>25</v>
      </c>
      <c r="C8" s="6">
        <f>F8+I8+L8</f>
        <v>55</v>
      </c>
      <c r="D8" s="29">
        <f>C8/B8</f>
        <v>2.2</v>
      </c>
      <c r="E8" s="19">
        <v>6</v>
      </c>
      <c r="F8" s="6">
        <v>20</v>
      </c>
      <c r="G8" s="29">
        <f>F8/E8</f>
        <v>3.33333333333333</v>
      </c>
      <c r="H8" s="19">
        <v>18</v>
      </c>
      <c r="I8" s="6">
        <v>31</v>
      </c>
      <c r="J8" s="29">
        <f>I8/H8</f>
        <v>1.72222222222222</v>
      </c>
      <c r="K8" s="19">
        <v>1</v>
      </c>
      <c r="L8" s="6">
        <v>4</v>
      </c>
      <c r="M8" s="29">
        <f>L8/K8</f>
        <v>4</v>
      </c>
      <c r="N8" s="19">
        <v>5</v>
      </c>
      <c r="O8" s="20">
        <v>0</v>
      </c>
      <c r="P8" s="19">
        <v>8</v>
      </c>
      <c r="Q8" s="6">
        <v>7</v>
      </c>
      <c r="R8" s="10">
        <f>Q8/P8</f>
        <v>0.875</v>
      </c>
      <c r="S8" s="39">
        <f>C8/C$24</f>
        <v>0.0715214564369311</v>
      </c>
      <c r="T8" s="27">
        <f>131+B8</f>
        <v>156</v>
      </c>
      <c r="U8" s="28">
        <f>399+C8</f>
        <v>454</v>
      </c>
      <c r="V8" s="29">
        <f>U8/T8</f>
        <v>2.91025641025641</v>
      </c>
      <c r="W8" s="83"/>
      <c r="X8" s="83"/>
      <c r="Y8" s="83"/>
      <c r="Z8" s="83"/>
      <c r="AA8" s="83"/>
      <c r="AB8" s="81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1"/>
      <c r="AQ8" s="81"/>
      <c r="AR8" s="81"/>
      <c r="AS8" s="81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1"/>
      <c r="BF8" s="81"/>
      <c r="BG8" s="81"/>
      <c r="BH8" s="81"/>
      <c r="BI8" s="4"/>
    </row>
    <row r="9" spans="1:61" x14ac:dyDescent="0.3">
      <c r="A9" s="67" t="s">
        <v>21</v>
      </c>
      <c r="B9" s="19">
        <f>E9+H9+K9</f>
        <v>21</v>
      </c>
      <c r="C9" s="6">
        <f>F9+I9+L9</f>
        <v>48</v>
      </c>
      <c r="D9" s="29">
        <f>C9/B9</f>
        <v>2.28571428571429</v>
      </c>
      <c r="E9" s="19">
        <v>5</v>
      </c>
      <c r="F9" s="6">
        <v>10</v>
      </c>
      <c r="G9" s="29">
        <f>F9/E9</f>
        <v>2</v>
      </c>
      <c r="H9" s="19">
        <v>16</v>
      </c>
      <c r="I9" s="6">
        <v>38</v>
      </c>
      <c r="J9" s="29">
        <f>I9/H9</f>
        <v>2.375</v>
      </c>
      <c r="K9" s="19">
        <v>0</v>
      </c>
      <c r="L9" s="6">
        <v>0</v>
      </c>
      <c r="M9" s="29">
        <v>0</v>
      </c>
      <c r="N9" s="19">
        <v>5</v>
      </c>
      <c r="O9" s="20">
        <v>0</v>
      </c>
      <c r="P9" s="19">
        <v>3</v>
      </c>
      <c r="Q9" s="6">
        <v>3</v>
      </c>
      <c r="R9" s="10">
        <f>Q9/P9</f>
        <v>1</v>
      </c>
      <c r="S9" s="39">
        <f>C9/C$24</f>
        <v>0.0624187256176853</v>
      </c>
      <c r="T9" s="19">
        <f>269+B9</f>
        <v>290</v>
      </c>
      <c r="U9" s="6">
        <f>584+C9</f>
        <v>632</v>
      </c>
      <c r="V9" s="29">
        <f>U9/T9</f>
        <v>2.17931034482759</v>
      </c>
      <c r="W9" s="83"/>
      <c r="X9" s="83"/>
      <c r="Y9" s="83"/>
      <c r="Z9" s="83"/>
      <c r="AA9" s="83"/>
      <c r="AB9" s="81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1"/>
      <c r="AQ9" s="81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1"/>
      <c r="BF9" s="81"/>
      <c r="BG9" s="81"/>
      <c r="BH9" s="81"/>
      <c r="BI9" s="4"/>
    </row>
    <row r="10" spans="1:61" x14ac:dyDescent="0.3">
      <c r="A10" s="66" t="s">
        <v>53</v>
      </c>
      <c r="B10" s="19">
        <f>E10+H10+K10</f>
        <v>18</v>
      </c>
      <c r="C10" s="6">
        <f>F10+I10+L10</f>
        <v>32</v>
      </c>
      <c r="D10" s="29">
        <f>C10/B10</f>
        <v>1.77777777777778</v>
      </c>
      <c r="E10" s="19">
        <v>2</v>
      </c>
      <c r="F10" s="6">
        <v>9</v>
      </c>
      <c r="G10" s="29">
        <f>F10/E10</f>
        <v>4.5</v>
      </c>
      <c r="H10" s="19">
        <v>15</v>
      </c>
      <c r="I10" s="6">
        <v>23</v>
      </c>
      <c r="J10" s="29">
        <f>I10/H10</f>
        <v>1.53333333333333</v>
      </c>
      <c r="K10" s="19">
        <v>1</v>
      </c>
      <c r="L10" s="6">
        <v>0</v>
      </c>
      <c r="M10" s="29">
        <f>L10/K10</f>
        <v>0</v>
      </c>
      <c r="N10" s="19">
        <v>8</v>
      </c>
      <c r="O10" s="20">
        <v>1</v>
      </c>
      <c r="P10" s="19">
        <v>0</v>
      </c>
      <c r="Q10" s="6">
        <v>0</v>
      </c>
      <c r="R10" s="10">
        <v>0</v>
      </c>
      <c r="S10" s="39">
        <f>C10/C$24</f>
        <v>0.0416124837451235</v>
      </c>
      <c r="T10" s="27">
        <f>54+B10</f>
        <v>72</v>
      </c>
      <c r="U10" s="28">
        <f>92+C10</f>
        <v>124</v>
      </c>
      <c r="V10" s="29">
        <f>U10/T10</f>
        <v>1.72222222222222</v>
      </c>
      <c r="W10" s="83"/>
      <c r="X10" s="83"/>
      <c r="Y10" s="83"/>
      <c r="Z10" s="83"/>
      <c r="AA10" s="83"/>
      <c r="AB10" s="81"/>
      <c r="AC10" s="83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3"/>
      <c r="AS10" s="81"/>
      <c r="AT10" s="83"/>
      <c r="AU10" s="81"/>
      <c r="AV10" s="83"/>
      <c r="AW10" s="81"/>
      <c r="AX10" s="83"/>
      <c r="AY10" s="81"/>
      <c r="AZ10" s="83"/>
      <c r="BA10" s="81"/>
      <c r="BB10" s="83"/>
      <c r="BC10" s="81"/>
      <c r="BD10" s="83"/>
      <c r="BE10" s="81"/>
      <c r="BF10" s="81"/>
      <c r="BG10" s="81"/>
      <c r="BH10" s="81"/>
      <c r="BI10" s="4"/>
    </row>
    <row r="11" spans="1:61" x14ac:dyDescent="0.3">
      <c r="A11" s="66" t="s">
        <v>40</v>
      </c>
      <c r="B11" s="19">
        <f>E11+H11+K11</f>
        <v>18</v>
      </c>
      <c r="C11" s="6">
        <f>F11+I11+L11</f>
        <v>32</v>
      </c>
      <c r="D11" s="29">
        <f>C11/B11</f>
        <v>1.77777777777778</v>
      </c>
      <c r="E11" s="19">
        <v>5</v>
      </c>
      <c r="F11" s="6">
        <v>12</v>
      </c>
      <c r="G11" s="29">
        <f>F11/E11</f>
        <v>2.4</v>
      </c>
      <c r="H11" s="19">
        <v>13</v>
      </c>
      <c r="I11" s="6">
        <v>20</v>
      </c>
      <c r="J11" s="29">
        <f>I11/H11</f>
        <v>1.53846153846154</v>
      </c>
      <c r="K11" s="19">
        <v>0</v>
      </c>
      <c r="L11" s="6">
        <v>0</v>
      </c>
      <c r="M11" s="29">
        <v>0</v>
      </c>
      <c r="N11" s="19">
        <v>0</v>
      </c>
      <c r="O11" s="20">
        <v>0</v>
      </c>
      <c r="P11" s="19">
        <v>0</v>
      </c>
      <c r="Q11" s="6">
        <v>0</v>
      </c>
      <c r="R11" s="10">
        <v>0</v>
      </c>
      <c r="S11" s="39">
        <f>C11/C$24</f>
        <v>0.0416124837451235</v>
      </c>
      <c r="T11" s="19">
        <f>10+B11</f>
        <v>28</v>
      </c>
      <c r="U11" s="6">
        <f>20+C11</f>
        <v>52</v>
      </c>
      <c r="V11" s="29">
        <f>U11/T11</f>
        <v>1.85714285714286</v>
      </c>
      <c r="W11" s="83"/>
      <c r="X11" s="83"/>
      <c r="Y11" s="83"/>
      <c r="Z11" s="83"/>
      <c r="AA11" s="83"/>
      <c r="AB11" s="81"/>
      <c r="AC11" s="83"/>
      <c r="AD11" s="81"/>
      <c r="AE11" s="83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3"/>
      <c r="AU11" s="83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4"/>
    </row>
    <row r="12" spans="1:61" x14ac:dyDescent="0.3">
      <c r="A12" s="67" t="s">
        <v>46</v>
      </c>
      <c r="B12" s="19">
        <f>E12+H12+K12</f>
        <v>18</v>
      </c>
      <c r="C12" s="6">
        <f>F12+I12+L12</f>
        <v>31</v>
      </c>
      <c r="D12" s="29">
        <f>C12/B12</f>
        <v>1.72222222222222</v>
      </c>
      <c r="E12" s="19">
        <v>3</v>
      </c>
      <c r="F12" s="6">
        <v>8</v>
      </c>
      <c r="G12" s="29">
        <f>F12/E12</f>
        <v>2.66666666666667</v>
      </c>
      <c r="H12" s="19">
        <v>14</v>
      </c>
      <c r="I12" s="6">
        <v>22</v>
      </c>
      <c r="J12" s="29">
        <f>I12/H12</f>
        <v>1.57142857142857</v>
      </c>
      <c r="K12" s="19">
        <v>1</v>
      </c>
      <c r="L12" s="6">
        <v>1</v>
      </c>
      <c r="M12" s="29">
        <f>L12/K12</f>
        <v>1</v>
      </c>
      <c r="N12" s="19">
        <v>0</v>
      </c>
      <c r="O12" s="20">
        <v>0</v>
      </c>
      <c r="P12" s="19">
        <v>0</v>
      </c>
      <c r="Q12" s="6">
        <v>0</v>
      </c>
      <c r="R12" s="10">
        <v>0</v>
      </c>
      <c r="S12" s="39">
        <f>C12/C$24</f>
        <v>0.0403120936280884</v>
      </c>
      <c r="T12" s="19">
        <f>1+B12</f>
        <v>19</v>
      </c>
      <c r="U12" s="6">
        <f>2+C12</f>
        <v>33</v>
      </c>
      <c r="V12" s="29">
        <f>U12/T12</f>
        <v>1.73684210526316</v>
      </c>
      <c r="W12" s="83"/>
      <c r="X12" s="83"/>
      <c r="Y12" s="83"/>
      <c r="Z12" s="83"/>
      <c r="AA12" s="83"/>
      <c r="AB12" s="81"/>
      <c r="AC12" s="83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3"/>
      <c r="AS12" s="81"/>
      <c r="AT12" s="83"/>
      <c r="AU12" s="81"/>
      <c r="AV12" s="83"/>
      <c r="AW12" s="81"/>
      <c r="AX12" s="83"/>
      <c r="AY12" s="81"/>
      <c r="AZ12" s="81"/>
      <c r="BA12" s="81"/>
      <c r="BB12" s="83"/>
      <c r="BC12" s="81"/>
      <c r="BD12" s="83"/>
      <c r="BE12" s="81"/>
      <c r="BF12" s="81"/>
      <c r="BG12" s="81"/>
      <c r="BH12" s="81"/>
      <c r="BI12" s="4"/>
    </row>
    <row r="13" spans="1:61" x14ac:dyDescent="0.3">
      <c r="A13" s="67" t="s">
        <v>44</v>
      </c>
      <c r="B13" s="19">
        <f>E13+H13+K13</f>
        <v>5</v>
      </c>
      <c r="C13" s="6">
        <f>F13+I13+L13</f>
        <v>23</v>
      </c>
      <c r="D13" s="29">
        <f>C13/B13</f>
        <v>4.6</v>
      </c>
      <c r="E13" s="19">
        <v>1</v>
      </c>
      <c r="F13" s="6">
        <v>8</v>
      </c>
      <c r="G13" s="29">
        <f>F13/E13</f>
        <v>8</v>
      </c>
      <c r="H13" s="19">
        <v>3</v>
      </c>
      <c r="I13" s="6">
        <v>11</v>
      </c>
      <c r="J13" s="29">
        <v>0</v>
      </c>
      <c r="K13" s="19">
        <v>1</v>
      </c>
      <c r="L13" s="6">
        <v>4</v>
      </c>
      <c r="M13" s="29">
        <f>L13/K13</f>
        <v>4</v>
      </c>
      <c r="N13" s="19">
        <v>2</v>
      </c>
      <c r="O13" s="20">
        <v>0</v>
      </c>
      <c r="P13" s="19">
        <v>0</v>
      </c>
      <c r="Q13" s="6">
        <v>0</v>
      </c>
      <c r="R13" s="10">
        <v>0</v>
      </c>
      <c r="S13" s="39">
        <f>C13/C$24</f>
        <v>0.0299089726918075</v>
      </c>
      <c r="T13" s="19">
        <f>15+B13</f>
        <v>20</v>
      </c>
      <c r="U13" s="6">
        <f>41+C13</f>
        <v>64</v>
      </c>
      <c r="V13" s="29">
        <f>U13/T13</f>
        <v>3.2</v>
      </c>
      <c r="W13" s="83"/>
      <c r="X13" s="83"/>
      <c r="Y13" s="83"/>
      <c r="Z13" s="83"/>
      <c r="AA13" s="83"/>
      <c r="AB13" s="81"/>
      <c r="AC13" s="83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3"/>
      <c r="AS13" s="81"/>
      <c r="AT13" s="83"/>
      <c r="AU13" s="81"/>
      <c r="AV13" s="83"/>
      <c r="AW13" s="81"/>
      <c r="AX13" s="83"/>
      <c r="AY13" s="81"/>
      <c r="AZ13" s="81"/>
      <c r="BA13" s="81"/>
      <c r="BB13" s="83"/>
      <c r="BC13" s="81"/>
      <c r="BD13" s="83"/>
      <c r="BE13" s="81"/>
      <c r="BF13" s="81"/>
      <c r="BG13" s="81"/>
      <c r="BH13" s="81"/>
      <c r="BI13" s="4"/>
    </row>
    <row r="14" spans="1:61" x14ac:dyDescent="0.3">
      <c r="A14" s="67" t="s">
        <v>39</v>
      </c>
      <c r="B14" s="19">
        <f>E14+H14+K14</f>
        <v>14</v>
      </c>
      <c r="C14" s="6">
        <f>F14+I14+L14</f>
        <v>21</v>
      </c>
      <c r="D14" s="29">
        <f>C14/B14</f>
        <v>1.5</v>
      </c>
      <c r="E14" s="19">
        <v>2</v>
      </c>
      <c r="F14" s="6">
        <v>7</v>
      </c>
      <c r="G14" s="29">
        <f>F14/E14</f>
        <v>3.5</v>
      </c>
      <c r="H14" s="19">
        <v>12</v>
      </c>
      <c r="I14" s="6">
        <v>14</v>
      </c>
      <c r="J14" s="29">
        <f>I14/H14</f>
        <v>1.16666666666667</v>
      </c>
      <c r="K14" s="19">
        <v>0</v>
      </c>
      <c r="L14" s="6">
        <v>0</v>
      </c>
      <c r="M14" s="29">
        <v>0</v>
      </c>
      <c r="N14" s="19">
        <v>2</v>
      </c>
      <c r="O14" s="20">
        <v>0</v>
      </c>
      <c r="P14" s="19">
        <v>0</v>
      </c>
      <c r="Q14" s="6">
        <v>0</v>
      </c>
      <c r="R14" s="10">
        <v>0</v>
      </c>
      <c r="S14" s="39">
        <f>C14/C$24</f>
        <v>0.0273081924577373</v>
      </c>
      <c r="T14" s="19">
        <f>17+B14</f>
        <v>31</v>
      </c>
      <c r="U14" s="6">
        <f>20+C14</f>
        <v>41</v>
      </c>
      <c r="V14" s="29">
        <f>U14/T14</f>
        <v>1.32258064516129</v>
      </c>
      <c r="W14" s="83"/>
      <c r="X14" s="83"/>
      <c r="Y14" s="83"/>
      <c r="Z14" s="83"/>
      <c r="AA14" s="83"/>
      <c r="AB14" s="81"/>
      <c r="AC14" s="83"/>
      <c r="AD14" s="83"/>
      <c r="AE14" s="81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1"/>
      <c r="AQ14" s="81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1"/>
      <c r="BF14" s="81"/>
      <c r="BG14" s="81"/>
      <c r="BH14" s="81"/>
      <c r="BI14" s="4"/>
    </row>
    <row r="15" spans="1:61" x14ac:dyDescent="0.3">
      <c r="A15" s="68" t="s">
        <v>31</v>
      </c>
      <c r="B15" s="19">
        <f>E15+H15+K15</f>
        <v>1</v>
      </c>
      <c r="C15" s="6">
        <f>F15+I15+L15</f>
        <v>7</v>
      </c>
      <c r="D15" s="29">
        <f>C15/B15</f>
        <v>7</v>
      </c>
      <c r="E15" s="19">
        <v>0</v>
      </c>
      <c r="F15" s="6">
        <v>0</v>
      </c>
      <c r="G15" s="29">
        <v>0</v>
      </c>
      <c r="H15" s="19">
        <v>1</v>
      </c>
      <c r="I15" s="6">
        <v>7</v>
      </c>
      <c r="J15" s="29">
        <f>I15/H15</f>
        <v>7</v>
      </c>
      <c r="K15" s="19">
        <v>0</v>
      </c>
      <c r="L15" s="6">
        <v>0</v>
      </c>
      <c r="M15" s="29">
        <v>0</v>
      </c>
      <c r="N15" s="19">
        <v>1</v>
      </c>
      <c r="O15" s="20">
        <v>0</v>
      </c>
      <c r="P15" s="19">
        <v>0</v>
      </c>
      <c r="Q15" s="6">
        <v>0</v>
      </c>
      <c r="R15" s="10">
        <v>0</v>
      </c>
      <c r="S15" s="39">
        <f>C15/C$24</f>
        <v>0.00910273081924577</v>
      </c>
      <c r="T15" s="19">
        <f>467+B15</f>
        <v>468</v>
      </c>
      <c r="U15" s="6">
        <f>2622+C15</f>
        <v>2629</v>
      </c>
      <c r="V15" s="29">
        <f>U15/T15</f>
        <v>5.61752136752137</v>
      </c>
      <c r="W15" s="83"/>
      <c r="X15" s="83"/>
      <c r="Y15" s="83"/>
      <c r="Z15" s="83"/>
      <c r="AA15" s="83"/>
      <c r="AB15" s="81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1"/>
      <c r="AX15" s="83"/>
      <c r="AY15" s="83"/>
      <c r="AZ15" s="83"/>
      <c r="BA15" s="83"/>
      <c r="BB15" s="83"/>
      <c r="BC15" s="83"/>
      <c r="BD15" s="83"/>
      <c r="BE15" s="81"/>
      <c r="BF15" s="81"/>
      <c r="BG15" s="81"/>
      <c r="BH15" s="81"/>
      <c r="BI15" s="4"/>
    </row>
    <row r="16" spans="1:61" x14ac:dyDescent="0.3">
      <c r="A16" s="67" t="s">
        <v>45</v>
      </c>
      <c r="B16" s="19">
        <f>E16+H16+K16</f>
        <v>4</v>
      </c>
      <c r="C16" s="6">
        <f>F16+I16+L16</f>
        <v>5</v>
      </c>
      <c r="D16" s="29">
        <f>C16/B16</f>
        <v>1.25</v>
      </c>
      <c r="E16" s="19">
        <v>0</v>
      </c>
      <c r="F16" s="6">
        <v>0</v>
      </c>
      <c r="G16" s="29">
        <v>0</v>
      </c>
      <c r="H16" s="19">
        <v>3</v>
      </c>
      <c r="I16" s="6">
        <v>4</v>
      </c>
      <c r="J16" s="29">
        <f>I16/H16</f>
        <v>1.33333333333333</v>
      </c>
      <c r="K16" s="19">
        <v>1</v>
      </c>
      <c r="L16" s="6">
        <v>1</v>
      </c>
      <c r="M16" s="29">
        <f>L16/K16</f>
        <v>1</v>
      </c>
      <c r="N16" s="19">
        <v>1</v>
      </c>
      <c r="O16" s="20">
        <v>0</v>
      </c>
      <c r="P16" s="19">
        <v>0</v>
      </c>
      <c r="Q16" s="6">
        <v>0</v>
      </c>
      <c r="R16" s="10">
        <v>0</v>
      </c>
      <c r="S16" s="39">
        <f>C16/C$24</f>
        <v>0.00650195058517555</v>
      </c>
      <c r="T16" s="19">
        <f>10+B16</f>
        <v>14</v>
      </c>
      <c r="U16" s="6">
        <f>18+C16</f>
        <v>23</v>
      </c>
      <c r="V16" s="29">
        <f>U16/T16</f>
        <v>1.64285714285714</v>
      </c>
      <c r="W16" s="83"/>
      <c r="X16" s="83"/>
      <c r="Y16" s="83"/>
      <c r="Z16" s="83"/>
      <c r="AA16" s="83"/>
      <c r="AB16" s="81"/>
      <c r="AC16" s="83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3"/>
      <c r="AS16" s="81"/>
      <c r="AT16" s="83"/>
      <c r="AU16" s="81"/>
      <c r="AV16" s="83"/>
      <c r="AW16" s="81"/>
      <c r="AX16" s="83"/>
      <c r="AY16" s="81"/>
      <c r="AZ16" s="81"/>
      <c r="BA16" s="81"/>
      <c r="BB16" s="83"/>
      <c r="BC16" s="81"/>
      <c r="BD16" s="83"/>
      <c r="BE16" s="81"/>
      <c r="BF16" s="81"/>
      <c r="BG16" s="81"/>
      <c r="BH16" s="81"/>
      <c r="BI16" s="4"/>
    </row>
    <row r="17" spans="1:61" x14ac:dyDescent="0.3">
      <c r="A17" s="67" t="s">
        <v>47</v>
      </c>
      <c r="B17" s="19">
        <f>E17+H17+K17</f>
        <v>2</v>
      </c>
      <c r="C17" s="6">
        <f>F17+I17+L17</f>
        <v>3</v>
      </c>
      <c r="D17" s="29">
        <f>C17/B17</f>
        <v>1.5</v>
      </c>
      <c r="E17" s="19">
        <v>1</v>
      </c>
      <c r="F17" s="6">
        <v>2</v>
      </c>
      <c r="G17" s="29">
        <f>F17/E17</f>
        <v>2</v>
      </c>
      <c r="H17" s="19">
        <v>1</v>
      </c>
      <c r="I17" s="6">
        <v>1</v>
      </c>
      <c r="J17" s="29">
        <f>I17/H17</f>
        <v>1</v>
      </c>
      <c r="K17" s="19">
        <v>0</v>
      </c>
      <c r="L17" s="6">
        <v>0</v>
      </c>
      <c r="M17" s="29">
        <v>0</v>
      </c>
      <c r="N17" s="19">
        <v>0</v>
      </c>
      <c r="O17" s="20">
        <v>0</v>
      </c>
      <c r="P17" s="19">
        <v>1</v>
      </c>
      <c r="Q17" s="6">
        <v>1</v>
      </c>
      <c r="R17" s="10">
        <f>Q17/P17</f>
        <v>1</v>
      </c>
      <c r="S17" s="39">
        <f>C17/C$24</f>
        <v>0.00390117035110533</v>
      </c>
      <c r="T17" s="19">
        <f>2+B17</f>
        <v>4</v>
      </c>
      <c r="U17" s="6">
        <f>0+C17</f>
        <v>3</v>
      </c>
      <c r="V17" s="29">
        <f>U17/T17</f>
        <v>0.75</v>
      </c>
      <c r="W17" s="83"/>
      <c r="X17" s="83"/>
      <c r="Y17" s="83"/>
      <c r="Z17" s="83"/>
      <c r="AA17" s="83"/>
      <c r="AB17" s="81"/>
      <c r="AC17" s="83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3"/>
      <c r="AS17" s="81"/>
      <c r="AT17" s="83"/>
      <c r="AU17" s="81"/>
      <c r="AV17" s="83"/>
      <c r="AW17" s="81"/>
      <c r="AX17" s="83"/>
      <c r="AY17" s="81"/>
      <c r="AZ17" s="81"/>
      <c r="BA17" s="81"/>
      <c r="BB17" s="83"/>
      <c r="BC17" s="81"/>
      <c r="BD17" s="83"/>
      <c r="BE17" s="81"/>
      <c r="BF17" s="81"/>
      <c r="BG17" s="81"/>
      <c r="BH17" s="81"/>
      <c r="BI17" s="4"/>
    </row>
    <row r="18" spans="1:61" x14ac:dyDescent="0.3">
      <c r="A18" s="67" t="s">
        <v>50</v>
      </c>
      <c r="B18" s="19">
        <f>E18+H18+K18</f>
        <v>4</v>
      </c>
      <c r="C18" s="6">
        <f>F18+I18+L18</f>
        <v>2</v>
      </c>
      <c r="D18" s="29">
        <f>C18/B18</f>
        <v>0.5</v>
      </c>
      <c r="E18" s="19">
        <v>1</v>
      </c>
      <c r="F18" s="6">
        <v>0</v>
      </c>
      <c r="G18" s="29">
        <v>0</v>
      </c>
      <c r="H18" s="19">
        <v>3</v>
      </c>
      <c r="I18" s="6">
        <v>2</v>
      </c>
      <c r="J18" s="29">
        <f>I18/H18</f>
        <v>0.666666666666667</v>
      </c>
      <c r="K18" s="19">
        <v>0</v>
      </c>
      <c r="L18" s="6">
        <v>0</v>
      </c>
      <c r="M18" s="29">
        <v>0</v>
      </c>
      <c r="N18" s="19">
        <v>0</v>
      </c>
      <c r="O18" s="20">
        <v>0</v>
      </c>
      <c r="P18" s="19">
        <v>1</v>
      </c>
      <c r="Q18" s="6">
        <v>1</v>
      </c>
      <c r="R18" s="10">
        <f>Q18/P18</f>
        <v>1</v>
      </c>
      <c r="S18" s="39">
        <f>C18/C$24</f>
        <v>0.00260078023407022</v>
      </c>
      <c r="T18" s="19">
        <f>0+B18</f>
        <v>4</v>
      </c>
      <c r="U18" s="6">
        <f>0+C18</f>
        <v>2</v>
      </c>
      <c r="V18" s="29">
        <f>U18/T18</f>
        <v>0.5</v>
      </c>
      <c r="W18" s="83"/>
      <c r="X18" s="83"/>
      <c r="Y18" s="83"/>
      <c r="Z18" s="83"/>
      <c r="AA18" s="83"/>
      <c r="AB18" s="81"/>
      <c r="AC18" s="83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3"/>
      <c r="AS18" s="81"/>
      <c r="AT18" s="83"/>
      <c r="AU18" s="81"/>
      <c r="AV18" s="83"/>
      <c r="AW18" s="81"/>
      <c r="AX18" s="83"/>
      <c r="AY18" s="81"/>
      <c r="AZ18" s="81"/>
      <c r="BA18" s="81"/>
      <c r="BB18" s="83"/>
      <c r="BC18" s="81"/>
      <c r="BD18" s="83"/>
      <c r="BE18" s="81"/>
      <c r="BF18" s="81"/>
      <c r="BG18" s="81"/>
      <c r="BH18" s="81"/>
      <c r="BI18" s="4"/>
    </row>
    <row r="19" spans="1:61" x14ac:dyDescent="0.3">
      <c r="A19" s="68" t="s">
        <v>18</v>
      </c>
      <c r="B19" s="19">
        <f>E19+H19+K19</f>
        <v>1</v>
      </c>
      <c r="C19" s="6">
        <f>F19+I19+L19</f>
        <v>0</v>
      </c>
      <c r="D19" s="29">
        <f>C19/B19</f>
        <v>0</v>
      </c>
      <c r="E19" s="19">
        <v>0</v>
      </c>
      <c r="F19" s="6">
        <v>0</v>
      </c>
      <c r="G19" s="29">
        <v>0</v>
      </c>
      <c r="H19" s="19">
        <v>1</v>
      </c>
      <c r="I19" s="6">
        <v>0</v>
      </c>
      <c r="J19" s="29">
        <v>0</v>
      </c>
      <c r="K19" s="19">
        <v>0</v>
      </c>
      <c r="L19" s="6">
        <v>0</v>
      </c>
      <c r="M19" s="29">
        <v>0</v>
      </c>
      <c r="N19" s="19">
        <v>0</v>
      </c>
      <c r="O19" s="20">
        <v>0</v>
      </c>
      <c r="P19" s="19">
        <v>0</v>
      </c>
      <c r="Q19" s="6">
        <v>0</v>
      </c>
      <c r="R19" s="10">
        <v>0</v>
      </c>
      <c r="S19" s="39">
        <f>C19/C$24</f>
        <v>0</v>
      </c>
      <c r="T19" s="19">
        <f>434+B19</f>
        <v>435</v>
      </c>
      <c r="U19" s="6">
        <f>1+C19</f>
        <v>1</v>
      </c>
      <c r="V19" s="29">
        <f>U19/T19</f>
        <v>0.00229885057471264</v>
      </c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4"/>
    </row>
    <row r="20" spans="1:61" x14ac:dyDescent="0.3">
      <c r="A20" s="69" t="s">
        <v>49</v>
      </c>
      <c r="B20" s="19">
        <f>E20+H20+K20</f>
        <v>1</v>
      </c>
      <c r="C20" s="6">
        <f>F20+I20+L20</f>
        <v>0</v>
      </c>
      <c r="D20" s="29">
        <v>0</v>
      </c>
      <c r="E20" s="19">
        <v>0</v>
      </c>
      <c r="F20" s="6">
        <v>0</v>
      </c>
      <c r="G20" s="29">
        <v>0</v>
      </c>
      <c r="H20" s="19">
        <v>1</v>
      </c>
      <c r="I20" s="6">
        <v>0</v>
      </c>
      <c r="J20" s="29">
        <v>0</v>
      </c>
      <c r="K20" s="19">
        <v>0</v>
      </c>
      <c r="L20" s="6">
        <v>0</v>
      </c>
      <c r="M20" s="29">
        <v>0</v>
      </c>
      <c r="N20" s="19">
        <v>0</v>
      </c>
      <c r="O20" s="20">
        <v>0</v>
      </c>
      <c r="P20" s="19">
        <v>0</v>
      </c>
      <c r="Q20" s="6">
        <v>0</v>
      </c>
      <c r="R20" s="10">
        <v>0</v>
      </c>
      <c r="S20" s="39">
        <f>C20/C$24</f>
        <v>0</v>
      </c>
      <c r="T20" s="19">
        <f>1+B20</f>
        <v>2</v>
      </c>
      <c r="U20" s="6">
        <f>0+C20</f>
        <v>0</v>
      </c>
      <c r="V20" s="29">
        <f>U20/T20</f>
        <v>0</v>
      </c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4"/>
    </row>
    <row r="21" spans="1:61" x14ac:dyDescent="0.3">
      <c r="A21" s="67" t="s">
        <v>43</v>
      </c>
      <c r="B21" s="19">
        <f>E21+H21+K21</f>
        <v>14</v>
      </c>
      <c r="C21" s="6">
        <f>F21+I21+L21</f>
        <v>0</v>
      </c>
      <c r="D21" s="29">
        <v>0</v>
      </c>
      <c r="E21" s="19">
        <v>4</v>
      </c>
      <c r="F21" s="6">
        <v>0</v>
      </c>
      <c r="G21" s="29">
        <v>0</v>
      </c>
      <c r="H21" s="19">
        <v>9</v>
      </c>
      <c r="I21" s="6">
        <v>0</v>
      </c>
      <c r="J21" s="29">
        <v>0</v>
      </c>
      <c r="K21" s="19">
        <v>1</v>
      </c>
      <c r="L21" s="6">
        <v>0</v>
      </c>
      <c r="M21" s="29">
        <f>L21/K21</f>
        <v>0</v>
      </c>
      <c r="N21" s="19">
        <v>0</v>
      </c>
      <c r="O21" s="20">
        <v>0</v>
      </c>
      <c r="P21" s="19">
        <v>0</v>
      </c>
      <c r="Q21" s="6">
        <v>0</v>
      </c>
      <c r="R21" s="10">
        <v>0</v>
      </c>
      <c r="S21" s="39">
        <f>C21/C$24</f>
        <v>0</v>
      </c>
      <c r="T21" s="19">
        <f>1+B21</f>
        <v>15</v>
      </c>
      <c r="U21" s="6">
        <f>0+C21</f>
        <v>0</v>
      </c>
      <c r="V21" s="29">
        <f>U21/T21</f>
        <v>0</v>
      </c>
      <c r="W21" s="83"/>
      <c r="X21" s="83"/>
      <c r="Y21" s="83"/>
      <c r="Z21" s="83"/>
      <c r="AA21" s="83"/>
      <c r="AB21" s="81"/>
      <c r="AC21" s="83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3"/>
      <c r="AS21" s="81"/>
      <c r="AT21" s="83"/>
      <c r="AU21" s="81"/>
      <c r="AV21" s="83"/>
      <c r="AW21" s="81"/>
      <c r="AX21" s="83"/>
      <c r="AY21" s="81"/>
      <c r="AZ21" s="81"/>
      <c r="BA21" s="81"/>
      <c r="BB21" s="83"/>
      <c r="BC21" s="81"/>
      <c r="BD21" s="83"/>
      <c r="BE21" s="81"/>
      <c r="BF21" s="81"/>
      <c r="BG21" s="81"/>
      <c r="BH21" s="81"/>
      <c r="BI21" s="4"/>
    </row>
    <row r="22" spans="1:61" x14ac:dyDescent="0.3">
      <c r="A22" s="66" t="s">
        <v>52</v>
      </c>
      <c r="B22" s="19">
        <f>E22+H22+K22</f>
        <v>25</v>
      </c>
      <c r="C22" s="6">
        <f>F22+I22+L22</f>
        <v>0</v>
      </c>
      <c r="D22" s="29">
        <f>C22/B22</f>
        <v>0</v>
      </c>
      <c r="E22" s="19">
        <v>6</v>
      </c>
      <c r="F22" s="6">
        <v>0</v>
      </c>
      <c r="G22" s="29">
        <v>0</v>
      </c>
      <c r="H22" s="19">
        <v>18</v>
      </c>
      <c r="I22" s="6">
        <v>0</v>
      </c>
      <c r="J22" s="29">
        <f>I22/H22</f>
        <v>0</v>
      </c>
      <c r="K22" s="19">
        <v>1</v>
      </c>
      <c r="L22" s="6">
        <v>0</v>
      </c>
      <c r="M22" s="29">
        <f>L22/K22</f>
        <v>0</v>
      </c>
      <c r="N22" s="19">
        <v>0</v>
      </c>
      <c r="O22" s="20">
        <v>0</v>
      </c>
      <c r="P22" s="19">
        <v>0</v>
      </c>
      <c r="Q22" s="6">
        <v>0</v>
      </c>
      <c r="R22" s="10">
        <v>0</v>
      </c>
      <c r="S22" s="39">
        <f>C22/C$24</f>
        <v>0</v>
      </c>
      <c r="T22" s="19">
        <f>147+B22</f>
        <v>172</v>
      </c>
      <c r="U22" s="6">
        <f>3+C22</f>
        <v>3</v>
      </c>
      <c r="V22" s="29">
        <f>U22/T22</f>
        <v>0.0174418604651163</v>
      </c>
      <c r="W22" s="83"/>
      <c r="X22" s="83"/>
      <c r="Y22" s="81"/>
      <c r="Z22" s="83"/>
      <c r="AA22" s="83"/>
      <c r="AB22" s="81"/>
      <c r="AC22" s="83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3"/>
      <c r="AS22" s="81"/>
      <c r="AT22" s="83"/>
      <c r="AU22" s="81"/>
      <c r="AV22" s="83"/>
      <c r="AW22" s="81"/>
      <c r="AX22" s="83"/>
      <c r="AY22" s="81"/>
      <c r="AZ22" s="83"/>
      <c r="BA22" s="81"/>
      <c r="BB22" s="83"/>
      <c r="BC22" s="81"/>
      <c r="BD22" s="83"/>
      <c r="BE22" s="81"/>
      <c r="BF22" s="81"/>
      <c r="BG22" s="81"/>
      <c r="BH22" s="81"/>
      <c r="BI22" s="4"/>
    </row>
    <row ht="15" r="23" spans="1:61" thickBot="1" x14ac:dyDescent="0.35">
      <c r="A23" s="70" t="s">
        <v>48</v>
      </c>
      <c r="B23" s="71"/>
      <c r="C23" s="72"/>
      <c r="D23" s="73"/>
      <c r="E23" s="64"/>
      <c r="F23" s="44"/>
      <c r="G23" s="65"/>
      <c r="H23" s="64"/>
      <c r="I23" s="44"/>
      <c r="J23" s="65"/>
      <c r="K23" s="71"/>
      <c r="L23" s="72"/>
      <c r="M23" s="73"/>
      <c r="N23" s="71"/>
      <c r="O23" s="73"/>
      <c r="P23" s="71"/>
      <c r="Q23" s="72"/>
      <c r="R23" s="76"/>
      <c r="S23" s="78"/>
      <c r="T23" s="71"/>
      <c r="U23" s="72"/>
      <c r="V23" s="73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4"/>
    </row>
    <row r="24" spans="1:61" x14ac:dyDescent="0.3">
      <c r="A24" s="58" t="s">
        <v>15</v>
      </c>
      <c r="B24" s="32">
        <f>E24+H24+K24</f>
        <v>27</v>
      </c>
      <c r="C24" s="7">
        <f>F24+I24+L24</f>
        <v>769</v>
      </c>
      <c r="D24" s="38">
        <f>C24/B24</f>
        <v>28.4814814814815</v>
      </c>
      <c r="E24" s="32">
        <v>6</v>
      </c>
      <c r="F24" s="7">
        <f>SUM(F2:F22)</f>
        <v>212</v>
      </c>
      <c r="G24" s="33">
        <f>F24/E24</f>
        <v>35.3333333333333</v>
      </c>
      <c r="H24" s="32">
        <v>20</v>
      </c>
      <c r="I24" s="7">
        <f>SUM(I2:I22)</f>
        <v>532</v>
      </c>
      <c r="J24" s="33">
        <f>I24/H24</f>
        <v>26.6</v>
      </c>
      <c r="K24" s="36">
        <v>1</v>
      </c>
      <c r="L24" s="7">
        <f>SUM(L2:L22)</f>
        <v>25</v>
      </c>
      <c r="M24" s="8">
        <f>SUM(L2:L23)</f>
        <v>25</v>
      </c>
      <c r="N24" s="26">
        <f>SUM(N3:N22)</f>
        <v>53</v>
      </c>
      <c r="O24" s="26">
        <f>SUM(O3:O22)</f>
        <v>1</v>
      </c>
      <c r="P24" s="7">
        <f>SUM(P2:P22)</f>
        <v>50</v>
      </c>
      <c r="Q24" s="7">
        <f>SUM(Q2:Q22)</f>
        <v>41</v>
      </c>
      <c r="R24" s="9">
        <f>Q24/P24</f>
        <v>0.82</v>
      </c>
      <c r="S24" s="9">
        <v>1</v>
      </c>
      <c r="T24" s="7">
        <f>1235+B24</f>
        <v>1262</v>
      </c>
      <c r="U24" s="7">
        <f>29035+C24</f>
        <v>29804</v>
      </c>
      <c r="V24" s="33">
        <f>U24/T24</f>
        <v>23.6164817749604</v>
      </c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1"/>
      <c r="BF24" s="81"/>
      <c r="BG24" s="81"/>
      <c r="BH24" s="81"/>
      <c r="BI24" s="4"/>
    </row>
    <row ht="15" r="25" spans="1:61" thickBot="1" x14ac:dyDescent="0.35">
      <c r="A25" s="31" t="s">
        <v>16</v>
      </c>
      <c r="B25" s="18">
        <f>E25+H25+K25</f>
        <v>27</v>
      </c>
      <c r="C25" s="11">
        <f>F25+I25+L24</f>
        <v>633</v>
      </c>
      <c r="D25" s="34">
        <f>C25/B25</f>
        <v>23.4444444444444</v>
      </c>
      <c r="E25" s="18">
        <v>6</v>
      </c>
      <c r="F25" s="11">
        <v>118</v>
      </c>
      <c r="G25" s="30">
        <f>F25/E25</f>
        <v>19.6666666666667</v>
      </c>
      <c r="H25" s="18">
        <v>20</v>
      </c>
      <c r="I25" s="11">
        <v>490</v>
      </c>
      <c r="J25" s="30">
        <f>I25/H25</f>
        <v>24.5</v>
      </c>
      <c r="K25" s="35">
        <v>1</v>
      </c>
      <c r="L25" s="11">
        <v>28</v>
      </c>
      <c r="M25" s="12">
        <f>L25/K25</f>
        <v>28</v>
      </c>
      <c r="N25" s="11">
        <v>43</v>
      </c>
      <c r="O25" s="11">
        <v>2</v>
      </c>
      <c r="P25" s="11">
        <v>38</v>
      </c>
      <c r="Q25" s="11">
        <v>28</v>
      </c>
      <c r="R25" s="13">
        <f>Q25/P25</f>
        <v>0.736842105263158</v>
      </c>
      <c r="S25" s="13">
        <f>C25/C$24</f>
        <v>0.823146944083225</v>
      </c>
      <c r="T25" s="11">
        <f>1235+B25</f>
        <v>1262</v>
      </c>
      <c r="U25" s="11">
        <f>23780+C25</f>
        <v>24413</v>
      </c>
      <c r="V25" s="30">
        <f>U25/T25</f>
        <v>19.3446909667195</v>
      </c>
      <c r="W25" s="83"/>
      <c r="X25" s="83"/>
      <c r="Y25" s="83"/>
      <c r="Z25" s="83"/>
      <c r="AA25" s="83"/>
      <c r="AB25" s="81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1"/>
      <c r="AN25" s="83"/>
      <c r="AO25" s="83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4"/>
    </row>
    <row ht="15" r="26" spans="1:61" thickBot="1" x14ac:dyDescent="0.35">
      <c r="A26" s="48"/>
      <c r="B26" s="37"/>
      <c r="C26" s="4" t="s">
        <v>37</v>
      </c>
      <c r="D26" s="0" t="s">
        <v>54</v>
      </c>
      <c r="E26" s="5"/>
      <c r="F26" s="4"/>
      <c r="G26" s="14"/>
      <c r="H26" s="59"/>
      <c r="I26" s="4"/>
      <c r="J26" s="14"/>
      <c r="K26" s="4"/>
      <c r="L26" s="4"/>
      <c r="M26" s="4"/>
      <c r="N26" s="4"/>
      <c r="O26" s="17"/>
      <c r="P26" s="4"/>
      <c r="Q26" s="4"/>
      <c r="R26" s="4"/>
      <c r="S26" s="4"/>
      <c r="T26" s="4"/>
      <c r="U26" s="79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ht="15" r="27" spans="1:61" thickBot="1" x14ac:dyDescent="0.35">
      <c r="A27" s="51"/>
      <c r="B27" s="92" t="s">
        <v>22</v>
      </c>
      <c r="C27" s="93"/>
      <c r="D27" s="93"/>
      <c r="E27" s="9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5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1:61" x14ac:dyDescent="0.3">
      <c r="A28" s="51"/>
      <c r="B28" s="21" t="s">
        <v>42</v>
      </c>
      <c r="C28" s="7">
        <v>12</v>
      </c>
      <c r="D28" s="7">
        <v>2</v>
      </c>
      <c r="E28" s="10">
        <f>D28/C28</f>
        <v>0.166666666666667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1:61" x14ac:dyDescent="0.3">
      <c r="A29" s="51"/>
      <c r="B29" s="19"/>
      <c r="C29" s="6"/>
      <c r="D29" s="6"/>
      <c r="E29" s="1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ht="15" r="30" spans="1:61" thickBot="1" x14ac:dyDescent="0.35">
      <c r="A30" s="51"/>
      <c r="B30" s="19" t="s">
        <v>23</v>
      </c>
      <c r="C30" s="6">
        <v>26</v>
      </c>
      <c r="D30" s="6">
        <v>8</v>
      </c>
      <c r="E30" s="10">
        <f>D30/C30</f>
        <v>0.307692307692308</v>
      </c>
      <c r="F30" s="4"/>
      <c r="G30" s="4"/>
      <c r="H30" s="4"/>
      <c r="I30" s="4"/>
      <c r="J30" s="4"/>
      <c r="K30" s="4"/>
      <c r="L30" s="5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ht="15" r="31" spans="1:61" thickBot="1" x14ac:dyDescent="0.35">
      <c r="A31" s="4"/>
      <c r="B31" s="23" t="s">
        <v>24</v>
      </c>
      <c r="C31" s="24">
        <f>SUM(C28:C30)</f>
        <v>38</v>
      </c>
      <c r="D31" s="24">
        <f>SUM(D28:D30)</f>
        <v>10</v>
      </c>
      <c r="E31" s="25">
        <f>D31/C31</f>
        <v>0.263157894736842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1:61" x14ac:dyDescent="0.3">
      <c r="A32" s="4"/>
      <c r="B32" s="15"/>
      <c r="C32" s="4"/>
      <c r="D32" s="4"/>
      <c r="E32" s="1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1:6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1:6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1:61" x14ac:dyDescent="0.3">
      <c r="A35" s="4"/>
      <c r="B35" s="4"/>
      <c r="C35" s="4"/>
      <c r="D35" s="4"/>
      <c r="E35" s="4"/>
      <c r="F35" s="4"/>
      <c r="G35" s="4"/>
      <c r="H35" s="6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1:61" x14ac:dyDescent="0.3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5"/>
      <c r="L36" s="46"/>
      <c r="M36" s="45"/>
      <c r="N36" s="46"/>
      <c r="O36" s="45"/>
      <c r="P36" s="46"/>
      <c r="Q36" s="4"/>
      <c r="R36" s="4"/>
      <c r="S36" s="49"/>
      <c r="T36" s="49"/>
      <c r="U36" s="49"/>
      <c r="V36" s="49"/>
      <c r="W36" s="49"/>
      <c r="X36" s="49"/>
      <c r="Y36" s="49"/>
      <c r="Z36" s="49"/>
      <c r="AA36" s="4"/>
      <c r="AB36" s="43"/>
      <c r="AC36" s="49"/>
      <c r="AD36" s="49"/>
      <c r="AE36" s="49"/>
      <c r="AF36" s="49"/>
      <c r="AG36" s="49"/>
      <c r="AH36" s="49"/>
      <c r="AI36" s="49"/>
      <c r="AJ36" s="49"/>
      <c r="AK36" s="49"/>
      <c r="AL36" s="43"/>
      <c r="AM36" s="43"/>
      <c r="AN36" s="43"/>
      <c r="AO36" s="43"/>
      <c r="AP36" s="43"/>
      <c r="AQ36" s="43"/>
      <c r="AR36" s="43"/>
      <c r="AS36" s="43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1" x14ac:dyDescent="0.3">
      <c r="A37" s="51"/>
      <c r="B37" s="4"/>
      <c r="C37" s="4"/>
      <c r="D37" s="14"/>
      <c r="E37" s="4"/>
      <c r="F37" s="4"/>
      <c r="G37" s="14"/>
      <c r="H37" s="60"/>
      <c r="I37" s="60"/>
      <c r="J37" s="14"/>
      <c r="K37" s="4"/>
      <c r="L37" s="4"/>
      <c r="M37" s="4"/>
      <c r="N37" s="4"/>
      <c r="O37" s="17"/>
      <c r="P37" s="17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1:61" x14ac:dyDescent="0.3">
      <c r="A38" s="51"/>
      <c r="B38" s="4"/>
      <c r="C38" s="4"/>
      <c r="D38" s="14"/>
      <c r="E38" s="60"/>
      <c r="F38" s="60"/>
      <c r="G38" s="14"/>
      <c r="H38" s="60"/>
      <c r="I38" s="60"/>
      <c r="J38" s="14"/>
      <c r="K38" s="4"/>
      <c r="L38" s="4"/>
      <c r="M38" s="4"/>
      <c r="N38" s="4"/>
      <c r="O38" s="17"/>
      <c r="P38" s="17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1:61" x14ac:dyDescent="0.3">
      <c r="A39" s="48"/>
      <c r="B39" s="4"/>
      <c r="C39" s="4"/>
      <c r="D39" s="14"/>
      <c r="E39" s="60"/>
      <c r="F39" s="60"/>
      <c r="G39" s="14"/>
      <c r="H39" s="60"/>
      <c r="I39" s="4"/>
      <c r="J39" s="14"/>
      <c r="K39" s="4"/>
      <c r="L39" s="4"/>
      <c r="M39" s="4"/>
      <c r="N39" s="4"/>
      <c r="O39" s="17"/>
      <c r="P39" s="17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61" x14ac:dyDescent="0.3">
      <c r="A40" s="51"/>
      <c r="B40" s="4"/>
      <c r="C40" s="4"/>
      <c r="D40" s="14"/>
      <c r="E40" s="60"/>
      <c r="F40" s="60"/>
      <c r="G40" s="14"/>
      <c r="H40" s="60"/>
      <c r="I40" s="60"/>
      <c r="J40" s="14"/>
      <c r="K40" s="60"/>
      <c r="L40" s="60"/>
      <c r="M40" s="4"/>
      <c r="N40" s="4"/>
      <c r="O40" s="17"/>
      <c r="P40" s="17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61" x14ac:dyDescent="0.3">
      <c r="A41" s="51"/>
      <c r="B41" s="4"/>
      <c r="C41" s="4"/>
      <c r="D41" s="14"/>
      <c r="E41" s="60"/>
      <c r="F41" s="60"/>
      <c r="G41" s="14"/>
      <c r="H41" s="4"/>
      <c r="I41" s="4"/>
      <c r="J41" s="14"/>
      <c r="K41" s="4"/>
      <c r="L41" s="4"/>
      <c r="M41" s="4"/>
      <c r="N41" s="4"/>
      <c r="O41" s="17"/>
      <c r="P41" s="17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61" x14ac:dyDescent="0.3">
      <c r="A42" s="48"/>
      <c r="B42" s="4"/>
      <c r="C42" s="4"/>
      <c r="D42" s="14"/>
      <c r="E42" s="4"/>
      <c r="F42" s="4"/>
      <c r="G42" s="14"/>
      <c r="H42" s="4"/>
      <c r="I42" s="4"/>
      <c r="J42" s="14"/>
      <c r="K42" s="4"/>
      <c r="L42" s="4"/>
      <c r="M42" s="4"/>
      <c r="N42" s="4"/>
      <c r="O42" s="17"/>
      <c r="P42" s="17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1:61" x14ac:dyDescent="0.3">
      <c r="A43" s="16"/>
      <c r="B43" s="4"/>
      <c r="C43" s="4"/>
      <c r="D43" s="14"/>
      <c r="E43" s="4"/>
      <c r="F43" s="4"/>
      <c r="G43" s="14"/>
      <c r="H43" s="4"/>
      <c r="I43" s="4"/>
      <c r="J43" s="14"/>
      <c r="K43" s="4"/>
      <c r="L43" s="4"/>
      <c r="M43" s="4"/>
      <c r="N43" s="4"/>
      <c r="O43" s="17"/>
      <c r="P43" s="17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61" x14ac:dyDescent="0.3">
      <c r="A44" s="48"/>
      <c r="B44" s="4"/>
      <c r="C44" s="4"/>
      <c r="D44" s="14"/>
      <c r="E44" s="4"/>
      <c r="F44" s="4"/>
      <c r="G44" s="14"/>
      <c r="H44" s="4"/>
      <c r="I44" s="4"/>
      <c r="J44" s="14"/>
      <c r="K44" s="50"/>
      <c r="L44" s="4"/>
      <c r="M44" s="4"/>
      <c r="N44" s="4"/>
      <c r="O44" s="17"/>
      <c r="P44" s="17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1:61" x14ac:dyDescent="0.3">
      <c r="A45" s="16"/>
      <c r="B45" s="4"/>
      <c r="C45" s="4"/>
      <c r="D45" s="14"/>
      <c r="E45" s="4"/>
      <c r="F45" s="4"/>
      <c r="G45" s="14"/>
      <c r="H45" s="4"/>
      <c r="I45" s="4"/>
      <c r="J45" s="14"/>
      <c r="K45" s="4"/>
      <c r="L45" s="4"/>
      <c r="M45" s="4"/>
      <c r="N45" s="4"/>
      <c r="O45" s="17"/>
      <c r="P45" s="17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1:61" x14ac:dyDescent="0.3">
      <c r="A46" s="51"/>
      <c r="B46" s="4"/>
      <c r="C46" s="4"/>
      <c r="D46" s="14"/>
      <c r="E46" s="4"/>
      <c r="F46" s="4"/>
      <c r="G46" s="14"/>
      <c r="H46" s="4"/>
      <c r="I46" s="4"/>
      <c r="J46" s="14"/>
      <c r="K46" s="4"/>
      <c r="L46" s="4"/>
      <c r="M46" s="4"/>
      <c r="N46" s="4"/>
      <c r="O46" s="17"/>
      <c r="P46" s="17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1:61" x14ac:dyDescent="0.3">
      <c r="A47" s="48"/>
      <c r="B47" s="4"/>
      <c r="C47" s="4"/>
      <c r="D47" s="14"/>
      <c r="E47" s="4"/>
      <c r="F47" s="4"/>
      <c r="G47" s="14"/>
      <c r="H47" s="4"/>
      <c r="I47" s="4"/>
      <c r="J47" s="14"/>
      <c r="K47" s="4"/>
      <c r="L47" s="4"/>
      <c r="M47" s="4"/>
      <c r="N47" s="4"/>
      <c r="O47" s="17"/>
      <c r="P47" s="17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1:61" x14ac:dyDescent="0.3">
      <c r="BE48" s="4"/>
      <c r="BF48" s="4"/>
      <c r="BG48" s="4"/>
      <c r="BH48" s="4"/>
      <c r="BI48" s="4"/>
    </row>
    <row r="49" spans="1:61" x14ac:dyDescent="0.3">
      <c r="BE49" s="4"/>
      <c r="BF49" s="4"/>
      <c r="BG49" s="4"/>
      <c r="BH49" s="4"/>
      <c r="BI49" s="4"/>
    </row>
    <row r="50" spans="1:61" x14ac:dyDescent="0.3">
      <c r="A50" s="16"/>
      <c r="B50" s="4"/>
      <c r="C50" s="4"/>
      <c r="D50" s="14"/>
      <c r="E50" s="4"/>
      <c r="F50" s="4"/>
      <c r="G50" s="14"/>
      <c r="H50" s="4"/>
      <c r="I50" s="4"/>
      <c r="J50" s="14"/>
      <c r="K50" s="4"/>
      <c r="L50" s="4"/>
      <c r="M50" s="4"/>
      <c r="N50" s="4"/>
      <c r="O50" s="17"/>
      <c r="P50" s="17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1:61" x14ac:dyDescent="0.3">
      <c r="A51" s="51"/>
      <c r="B51" s="4"/>
      <c r="C51" s="4"/>
      <c r="D51" s="14"/>
      <c r="E51" s="4"/>
      <c r="F51" s="4"/>
      <c r="G51" s="14"/>
      <c r="H51" s="4"/>
      <c r="I51" s="4"/>
      <c r="J51" s="14"/>
      <c r="K51" s="4"/>
      <c r="L51" s="4"/>
      <c r="M51" s="4"/>
      <c r="N51" s="4"/>
      <c r="O51" s="17"/>
      <c r="P51" s="17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1:61" x14ac:dyDescent="0.3">
      <c r="A52" s="51"/>
      <c r="B52" s="4"/>
      <c r="C52" s="4"/>
      <c r="D52" s="14"/>
      <c r="E52" s="4"/>
      <c r="F52" s="4"/>
      <c r="G52" s="14"/>
      <c r="H52" s="4"/>
      <c r="I52" s="4"/>
      <c r="J52" s="14"/>
      <c r="K52" s="4"/>
      <c r="L52" s="4"/>
      <c r="M52" s="4"/>
      <c r="N52" s="4"/>
      <c r="O52" s="17"/>
      <c r="P52" s="17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1:61" x14ac:dyDescent="0.3">
      <c r="A53" s="48"/>
      <c r="B53" s="4"/>
      <c r="C53" s="4"/>
      <c r="D53" s="14"/>
      <c r="E53" s="4"/>
      <c r="F53" s="4"/>
      <c r="G53" s="14"/>
      <c r="H53" s="4"/>
      <c r="I53" s="4"/>
      <c r="J53" s="14"/>
      <c r="K53" s="4"/>
      <c r="L53" s="4"/>
      <c r="M53" s="4"/>
      <c r="N53" s="4"/>
      <c r="O53" s="17"/>
      <c r="P53" s="17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61" x14ac:dyDescent="0.3">
      <c r="A54" s="48"/>
      <c r="B54" s="4"/>
      <c r="C54" s="4"/>
      <c r="D54" s="14"/>
      <c r="E54" s="4"/>
      <c r="F54" s="4"/>
      <c r="G54" s="14"/>
      <c r="H54" s="4"/>
      <c r="I54" s="4"/>
      <c r="J54" s="14"/>
      <c r="K54" s="4"/>
      <c r="L54" s="4"/>
      <c r="M54" s="4"/>
      <c r="N54" s="4"/>
      <c r="O54" s="17"/>
      <c r="P54" s="17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1:61" x14ac:dyDescent="0.3">
      <c r="A55" s="48"/>
      <c r="B55" s="4"/>
      <c r="C55" s="4"/>
      <c r="D55" s="14"/>
      <c r="E55" s="4"/>
      <c r="F55" s="4"/>
      <c r="G55" s="14"/>
      <c r="H55" s="4"/>
      <c r="I55" s="4"/>
      <c r="J55" s="14"/>
      <c r="K55" s="4"/>
      <c r="L55" s="4"/>
      <c r="M55" s="4"/>
      <c r="N55" s="4"/>
      <c r="O55" s="17"/>
      <c r="P55" s="17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</row>
    <row r="56" spans="1:61" x14ac:dyDescent="0.3">
      <c r="A56" s="48"/>
      <c r="B56" s="4"/>
      <c r="C56" s="4"/>
      <c r="D56" s="14"/>
      <c r="E56" s="4"/>
      <c r="F56" s="4"/>
      <c r="G56" s="14"/>
      <c r="H56" s="4"/>
      <c r="I56" s="4"/>
      <c r="J56" s="14"/>
      <c r="K56" s="4"/>
      <c r="L56" s="4"/>
      <c r="M56" s="4"/>
      <c r="N56" s="4"/>
      <c r="O56" s="17"/>
      <c r="P56" s="17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</row>
    <row r="57" spans="1:61" x14ac:dyDescent="0.3">
      <c r="A57" s="51"/>
      <c r="B57" s="4"/>
      <c r="C57" s="4"/>
      <c r="D57" s="14"/>
      <c r="E57" s="4"/>
      <c r="F57" s="4"/>
      <c r="G57" s="14"/>
      <c r="H57" s="4"/>
      <c r="I57" s="4"/>
      <c r="J57" s="14"/>
      <c r="K57" s="4"/>
      <c r="L57" s="4"/>
      <c r="M57" s="4"/>
      <c r="N57" s="4"/>
      <c r="O57" s="17"/>
      <c r="P57" s="17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x14ac:dyDescent="0.3">
      <c r="A58" s="16"/>
      <c r="B58" s="4"/>
      <c r="C58" s="4"/>
      <c r="D58" s="14"/>
      <c r="E58" s="4"/>
      <c r="F58" s="4"/>
      <c r="G58" s="14"/>
      <c r="H58" s="4"/>
      <c r="I58" s="4"/>
      <c r="J58" s="14"/>
      <c r="K58" s="4"/>
      <c r="L58" s="4"/>
      <c r="M58" s="4"/>
      <c r="N58" s="4"/>
      <c r="O58" s="17"/>
      <c r="P58" s="17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x14ac:dyDescent="0.3">
      <c r="A59" s="51"/>
      <c r="B59" s="4"/>
      <c r="C59" s="4"/>
      <c r="D59" s="14"/>
      <c r="E59" s="4"/>
      <c r="F59" s="4"/>
      <c r="G59" s="14"/>
      <c r="H59" s="4"/>
      <c r="I59" s="4"/>
      <c r="J59" s="14"/>
      <c r="K59" s="4"/>
      <c r="L59" s="4"/>
      <c r="M59" s="4"/>
      <c r="N59" s="4"/>
      <c r="O59" s="17"/>
      <c r="P59" s="17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61" x14ac:dyDescent="0.3">
      <c r="A60" s="51"/>
      <c r="B60" s="4"/>
      <c r="C60" s="4"/>
      <c r="D60" s="14"/>
      <c r="E60" s="4"/>
      <c r="F60" s="4"/>
      <c r="G60" s="14"/>
      <c r="H60" s="4"/>
      <c r="I60" s="4"/>
      <c r="J60" s="14"/>
      <c r="K60" s="4"/>
      <c r="L60" s="4"/>
      <c r="M60" s="4"/>
      <c r="N60" s="4"/>
      <c r="O60" s="17"/>
      <c r="P60" s="17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61" x14ac:dyDescent="0.3">
      <c r="A61" s="48"/>
      <c r="B61" s="4"/>
      <c r="C61" s="4"/>
      <c r="D61" s="14"/>
      <c r="E61" s="4"/>
      <c r="F61" s="4"/>
      <c r="G61" s="14"/>
      <c r="H61" s="4"/>
      <c r="I61" s="4"/>
      <c r="J61" s="14"/>
      <c r="K61" s="4"/>
      <c r="L61" s="4"/>
      <c r="M61" s="4"/>
      <c r="N61" s="4"/>
      <c r="O61" s="17"/>
      <c r="P61" s="17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61" x14ac:dyDescent="0.3">
      <c r="A62" s="51"/>
      <c r="B62" s="4"/>
      <c r="C62" s="4"/>
      <c r="D62" s="14"/>
      <c r="E62" s="4"/>
      <c r="F62" s="4"/>
      <c r="G62" s="14"/>
      <c r="H62" s="4"/>
      <c r="I62" s="4"/>
      <c r="J62" s="14"/>
      <c r="K62" s="4"/>
      <c r="L62" s="4"/>
      <c r="M62" s="4"/>
      <c r="N62" s="4"/>
      <c r="O62" s="17"/>
      <c r="P62" s="17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:61" x14ac:dyDescent="0.3">
      <c r="A63" s="48"/>
      <c r="B63" s="4"/>
      <c r="C63" s="4"/>
      <c r="D63" s="14"/>
      <c r="E63" s="4"/>
      <c r="F63" s="4"/>
      <c r="G63" s="14"/>
      <c r="H63" s="4"/>
      <c r="I63" s="4"/>
      <c r="J63" s="14"/>
      <c r="K63" s="4"/>
      <c r="L63" s="4"/>
      <c r="M63" s="4"/>
      <c r="N63" s="4"/>
      <c r="O63" s="17"/>
      <c r="P63" s="17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:61" x14ac:dyDescent="0.3">
      <c r="A64" s="48"/>
      <c r="B64" s="4"/>
      <c r="C64" s="4"/>
      <c r="D64" s="14"/>
      <c r="E64" s="4"/>
      <c r="F64" s="4"/>
      <c r="G64" s="14"/>
      <c r="H64" s="4"/>
      <c r="I64" s="4"/>
      <c r="J64" s="14"/>
      <c r="K64" s="4"/>
      <c r="L64" s="4"/>
      <c r="M64" s="4"/>
      <c r="N64" s="4"/>
      <c r="O64" s="17"/>
      <c r="P64" s="17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:61" x14ac:dyDescent="0.3">
      <c r="A65" s="48"/>
      <c r="B65" s="4"/>
      <c r="C65" s="4"/>
      <c r="D65" s="14"/>
      <c r="E65" s="4"/>
      <c r="F65" s="4"/>
      <c r="G65" s="14"/>
      <c r="H65" s="4"/>
      <c r="I65" s="4"/>
      <c r="J65" s="14"/>
      <c r="K65" s="4"/>
      <c r="L65" s="4"/>
      <c r="M65" s="4"/>
      <c r="N65" s="4"/>
      <c r="O65" s="17"/>
      <c r="P65" s="17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:61" x14ac:dyDescent="0.3">
      <c r="A66" s="51"/>
      <c r="B66" s="4"/>
      <c r="C66" s="4"/>
      <c r="D66" s="14"/>
      <c r="E66" s="4"/>
      <c r="F66" s="4"/>
      <c r="G66" s="14"/>
      <c r="H66" s="4"/>
      <c r="I66" s="4"/>
      <c r="J66" s="14"/>
      <c r="K66" s="4"/>
      <c r="L66" s="4"/>
      <c r="M66" s="4"/>
      <c r="N66" s="4"/>
      <c r="O66" s="17"/>
      <c r="P66" s="17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61" x14ac:dyDescent="0.3">
      <c r="A67" s="51"/>
      <c r="B67" s="4"/>
      <c r="C67" s="4"/>
      <c r="D67" s="14"/>
      <c r="E67" s="4"/>
      <c r="F67" s="4"/>
      <c r="G67" s="14"/>
      <c r="H67" s="4"/>
      <c r="I67" s="4"/>
      <c r="J67" s="14"/>
      <c r="K67" s="4"/>
      <c r="L67" s="4"/>
      <c r="M67" s="4"/>
      <c r="N67" s="4"/>
      <c r="O67" s="17"/>
      <c r="P67" s="17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1:61" x14ac:dyDescent="0.3">
      <c r="A68" s="51"/>
      <c r="B68" s="4"/>
      <c r="C68" s="4"/>
      <c r="D68" s="14"/>
      <c r="E68" s="4"/>
      <c r="F68" s="4"/>
      <c r="G68" s="14"/>
      <c r="H68" s="4"/>
      <c r="I68" s="4"/>
      <c r="J68" s="14"/>
      <c r="K68" s="4"/>
      <c r="L68" s="4"/>
      <c r="M68" s="4"/>
      <c r="N68" s="4"/>
      <c r="O68" s="17"/>
      <c r="P68" s="17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1:61" x14ac:dyDescent="0.3">
      <c r="A69" s="51"/>
      <c r="B69" s="4"/>
      <c r="C69" s="4"/>
      <c r="D69" s="14"/>
      <c r="E69" s="4"/>
      <c r="F69" s="4"/>
      <c r="G69" s="14"/>
      <c r="H69" s="4"/>
      <c r="I69" s="4"/>
      <c r="J69" s="14"/>
      <c r="K69" s="4"/>
      <c r="L69" s="4"/>
      <c r="M69" s="4"/>
      <c r="N69" s="4"/>
      <c r="O69" s="17"/>
      <c r="P69" s="17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1:61" x14ac:dyDescent="0.3">
      <c r="A70" s="48"/>
      <c r="B70" s="4"/>
      <c r="C70" s="4"/>
      <c r="D70" s="14"/>
      <c r="E70" s="4"/>
      <c r="F70" s="4"/>
      <c r="G70" s="14"/>
      <c r="H70" s="4"/>
      <c r="I70" s="4"/>
      <c r="J70" s="14"/>
      <c r="K70" s="4"/>
      <c r="L70" s="4"/>
      <c r="M70" s="4"/>
      <c r="N70" s="4"/>
      <c r="O70" s="17"/>
      <c r="P70" s="17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1:6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</row>
    <row r="72" spans="1:6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</row>
    <row r="73" spans="1:6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</row>
    <row r="74" spans="1:6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</row>
    <row r="75" spans="1:61" x14ac:dyDescent="0.3">
      <c r="A75" s="5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53"/>
      <c r="P75" s="17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</row>
    <row r="76" spans="1:61" x14ac:dyDescent="0.3">
      <c r="A76" s="48"/>
      <c r="B76" s="54"/>
      <c r="C76" s="4"/>
      <c r="D76" s="14"/>
      <c r="E76" s="4"/>
      <c r="F76" s="4"/>
      <c r="G76" s="14"/>
      <c r="H76" s="4"/>
      <c r="I76" s="4"/>
      <c r="J76" s="14"/>
      <c r="K76" s="4"/>
      <c r="L76" s="4"/>
      <c r="M76" s="4"/>
      <c r="N76" s="4"/>
      <c r="O76" s="17"/>
      <c r="P76" s="17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</row>
    <row r="77" spans="1:61" x14ac:dyDescent="0.3">
      <c r="A77" s="48"/>
      <c r="B77" s="54"/>
      <c r="C77" s="4"/>
      <c r="D77" s="14"/>
      <c r="E77" s="4"/>
      <c r="F77" s="4"/>
      <c r="G77" s="14"/>
      <c r="H77" s="4"/>
      <c r="I77" s="4"/>
      <c r="J77" s="14"/>
      <c r="K77" s="4"/>
      <c r="L77" s="4"/>
      <c r="M77" s="4"/>
      <c r="N77" s="4"/>
      <c r="O77" s="17"/>
      <c r="P77" s="17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</row>
    <row r="78" spans="1:61" x14ac:dyDescent="0.3">
      <c r="A78" s="4"/>
      <c r="B78" s="1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</row>
    <row r="79" spans="1:61" x14ac:dyDescent="0.3">
      <c r="A79" s="4"/>
      <c r="B79" s="56"/>
      <c r="C79" s="4"/>
      <c r="D79" s="4"/>
      <c r="E79" s="17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</row>
    <row r="80" spans="1:61" x14ac:dyDescent="0.3">
      <c r="A80" s="4"/>
      <c r="B80" s="50"/>
      <c r="C80" s="4"/>
      <c r="D80" s="4"/>
      <c r="E80" s="17"/>
      <c r="F80" s="4"/>
      <c r="G80" s="4"/>
      <c r="H80" s="4"/>
      <c r="I80" s="4"/>
      <c r="J80" s="4"/>
      <c r="K80" s="4"/>
      <c r="L80" s="55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</row>
    <row r="81" spans="1:61" x14ac:dyDescent="0.3">
      <c r="A81" s="4"/>
      <c r="B81" s="56"/>
      <c r="C81" s="4"/>
      <c r="D81" s="4"/>
      <c r="E81" s="17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1"/>
      <c r="BF81" s="41"/>
      <c r="BG81" s="41"/>
      <c r="BH81" s="42"/>
      <c r="BI81" s="42"/>
    </row>
    <row r="82" spans="1:61" x14ac:dyDescent="0.3">
      <c r="A82" s="4"/>
      <c r="B82" s="15"/>
      <c r="C82" s="4"/>
      <c r="D82" s="4"/>
      <c r="E82" s="17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7"/>
      <c r="X82" s="47"/>
      <c r="Y82" s="47"/>
      <c r="Z82" s="4"/>
      <c r="AA82" s="47"/>
      <c r="AB82" s="47"/>
      <c r="AC82" s="4"/>
      <c r="AD82" s="4"/>
      <c r="AE82" s="4"/>
      <c r="AF82" s="4"/>
      <c r="AG82" s="4"/>
      <c r="AH82" s="4"/>
      <c r="AI82" s="4"/>
      <c r="AJ82" s="4"/>
      <c r="AK82" s="4"/>
      <c r="AL82" s="57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</row>
    <row r="83" spans="1:61" x14ac:dyDescent="0.3">
      <c r="BE83" s="43"/>
      <c r="BF83" s="43"/>
      <c r="BG83" s="43"/>
      <c r="BH83" s="4"/>
      <c r="BI83" s="4"/>
    </row>
    <row r="84" spans="1:61" x14ac:dyDescent="0.3">
      <c r="BE84" s="43"/>
      <c r="BF84" s="43"/>
      <c r="BG84" s="4"/>
      <c r="BH84" s="4"/>
      <c r="BI84" s="4"/>
    </row>
    <row r="85" spans="1:61" x14ac:dyDescent="0.3">
      <c r="BE85" s="4"/>
      <c r="BF85" s="4"/>
      <c r="BG85" s="4"/>
      <c r="BH85" s="4"/>
      <c r="BI85" s="4"/>
    </row>
    <row r="86" spans="1:61" x14ac:dyDescent="0.3">
      <c r="BE86" s="4"/>
      <c r="BF86" s="43"/>
      <c r="BG86" s="43"/>
      <c r="BH86" s="4"/>
      <c r="BI86" s="4"/>
    </row>
    <row r="87" spans="1:61" x14ac:dyDescent="0.3">
      <c r="BE87" s="43"/>
      <c r="BF87" s="43"/>
      <c r="BG87" s="43"/>
      <c r="BH87" s="4"/>
      <c r="BI87" s="4"/>
    </row>
    <row r="88" spans="1:61" x14ac:dyDescent="0.3">
      <c r="BE88" s="4"/>
      <c r="BF88" s="43"/>
      <c r="BG88" s="4"/>
      <c r="BH88" s="4"/>
      <c r="BI88" s="4"/>
    </row>
    <row r="89" spans="1:61" x14ac:dyDescent="0.3">
      <c r="BE89" s="43"/>
      <c r="BF89" s="43"/>
      <c r="BG89" s="43"/>
      <c r="BH89" s="4"/>
      <c r="BI89" s="4"/>
    </row>
    <row r="90" spans="1:61" x14ac:dyDescent="0.3">
      <c r="BE90" s="43"/>
      <c r="BF90" s="43"/>
      <c r="BG90" s="4"/>
      <c r="BH90" s="4"/>
      <c r="BI90" s="4"/>
    </row>
    <row r="91" spans="1:61" x14ac:dyDescent="0.3">
      <c r="BE91" s="4"/>
      <c r="BF91" s="43"/>
      <c r="BG91" s="4"/>
      <c r="BH91" s="4"/>
      <c r="BI91" s="4"/>
    </row>
    <row r="92" spans="1:61" x14ac:dyDescent="0.3">
      <c r="BE92" s="43"/>
      <c r="BF92" s="43"/>
      <c r="BG92" s="43"/>
      <c r="BH92" s="4"/>
      <c r="BI92" s="4"/>
    </row>
    <row r="93" spans="1:61" x14ac:dyDescent="0.3">
      <c r="BE93" s="4"/>
      <c r="BF93" s="43"/>
      <c r="BG93" s="4"/>
      <c r="BH93" s="4"/>
      <c r="BI93" s="4"/>
    </row>
    <row r="94" spans="1:61" x14ac:dyDescent="0.3">
      <c r="BE94" s="4"/>
      <c r="BF94" s="43"/>
      <c r="BG94" s="4"/>
      <c r="BH94" s="4"/>
      <c r="BI94" s="4"/>
    </row>
    <row r="95" spans="1:61" x14ac:dyDescent="0.3">
      <c r="BE95" s="4"/>
      <c r="BF95" s="43"/>
      <c r="BG95" s="4"/>
      <c r="BH95" s="4"/>
      <c r="BI95" s="4"/>
    </row>
    <row r="96" spans="1:61" x14ac:dyDescent="0.3">
      <c r="BE96" s="4"/>
      <c r="BF96" s="43"/>
      <c r="BG96" s="4"/>
      <c r="BH96" s="4"/>
      <c r="BI96" s="4"/>
    </row>
    <row r="97" spans="1:61" x14ac:dyDescent="0.3">
      <c r="BE97" s="4"/>
      <c r="BF97" s="4"/>
      <c r="BG97" s="4"/>
      <c r="BH97" s="4"/>
      <c r="BI97" s="4"/>
    </row>
    <row r="98" spans="1:61" x14ac:dyDescent="0.3">
      <c r="BE98" s="4"/>
      <c r="BF98" s="43"/>
      <c r="BG98" s="4"/>
      <c r="BH98" s="4"/>
      <c r="BI98" s="4"/>
    </row>
    <row r="99" spans="1:61" x14ac:dyDescent="0.3">
      <c r="BE99" s="4"/>
      <c r="BF99" s="43"/>
      <c r="BG99" s="4"/>
      <c r="BH99" s="4"/>
      <c r="BI99" s="4"/>
    </row>
    <row r="100" spans="1:61" x14ac:dyDescent="0.3">
      <c r="BE100" s="4"/>
      <c r="BF100" s="43"/>
      <c r="BG100" s="4"/>
      <c r="BH100" s="4"/>
      <c r="BI100" s="4"/>
    </row>
    <row r="101" spans="1:61" x14ac:dyDescent="0.3">
      <c r="BE101" s="4"/>
      <c r="BF101" s="43"/>
      <c r="BG101" s="4"/>
      <c r="BH101" s="4"/>
      <c r="BI101" s="4"/>
    </row>
    <row r="102" spans="1:61" x14ac:dyDescent="0.3">
      <c r="BE102" s="4"/>
      <c r="BF102" s="43"/>
      <c r="BG102" s="4"/>
      <c r="BH102" s="4"/>
      <c r="BI102" s="4"/>
    </row>
    <row r="103" spans="1:61" x14ac:dyDescent="0.3">
      <c r="BE103" s="4"/>
      <c r="BF103" s="4"/>
      <c r="BG103" s="4"/>
      <c r="BH103" s="4"/>
      <c r="BI103" s="4"/>
    </row>
    <row r="104" spans="1:61" x14ac:dyDescent="0.3">
      <c r="BE104" s="43"/>
      <c r="BF104" s="43"/>
      <c r="BG104" s="43"/>
      <c r="BH104" s="43"/>
      <c r="BI104" s="43"/>
    </row>
    <row r="105" spans="1:61" x14ac:dyDescent="0.3">
      <c r="BE105" s="4"/>
      <c r="BF105" s="4"/>
      <c r="BG105" s="4"/>
      <c r="BH105" s="4"/>
      <c r="BI105" s="4"/>
    </row>
    <row r="111" spans="1:61" x14ac:dyDescent="0.3">
      <c r="A111" s="1"/>
      <c r="G111" s="40"/>
      <c r="J111" s="2"/>
      <c r="R111" s="3"/>
    </row>
  </sheetData>
  <phoneticPr fontId="0" type="noConversion"/>
  <pageMargins left="0.7" right="0.7" top="0.75" bottom="0.75" header="0.3" footer="0.3"/>
  <pageSetup paperSize="9" scale="78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Views>
    <sheetView workbookViewId="0">
      <selection pane="topLeft" activeCell="A2" sqref="A2"/>
    </sheetView>
  </sheetViews>
  <sheetFormatPr baseColWidth="8" defaultRowHeight="14"/>
  <cols>
    <col min="1" max="1" width="20.33203125" customWidth="1"/>
    <col min="2" max="2" width="6.44140625" bestFit="1" customWidth="1"/>
    <col min="3" max="3" width="7.6640625" bestFit="1" customWidth="1"/>
    <col min="4" max="4" width="8.109375" bestFit="1" customWidth="1"/>
    <col min="5" max="5" width="5.5546875" bestFit="1" customWidth="1"/>
    <col min="6" max="6" width="6.33203125" bestFit="1" customWidth="1"/>
    <col min="7" max="7" width="6.5546875" bestFit="1" customWidth="1"/>
    <col min="8" max="8" width="5.5546875" bestFit="1" customWidth="1"/>
    <col min="9" max="9" width="6.88671875" bestFit="1" customWidth="1"/>
    <col min="10" max="10" width="6.5546875" bestFit="1" customWidth="1"/>
    <col min="11" max="11" width="6" bestFit="1" customWidth="1"/>
    <col min="12" max="12" width="5.6640625" bestFit="1" customWidth="1"/>
    <col min="13" max="13" width="8.44140625" bestFit="1" customWidth="1"/>
    <col min="14" max="14" width="5.5546875" bestFit="1" customWidth="1"/>
    <col min="15" max="16" width="8.109375" bestFit="1" customWidth="1"/>
  </cols>
  <sheetData>
    <row r="1" spans="1:16" x14ac:dyDescent="0.3">
      <c r="A1" s="45"/>
      <c r="B1" s="46"/>
      <c r="C1" s="46"/>
      <c r="D1" s="46"/>
      <c r="E1" s="46"/>
      <c r="F1" s="46"/>
      <c r="G1" s="46"/>
      <c r="H1" s="46"/>
      <c r="I1" s="46"/>
      <c r="J1" s="46"/>
      <c r="K1" s="45"/>
      <c r="L1" s="46"/>
      <c r="M1" s="45"/>
      <c r="N1" s="46"/>
      <c r="O1" s="45"/>
      <c r="P1" s="46"/>
    </row>
    <row r="2" spans="1:16" x14ac:dyDescent="0.3">
      <c r="A2" s="16"/>
      <c r="B2" s="86"/>
      <c r="C2" s="86"/>
      <c r="D2" s="87"/>
      <c r="E2" s="86"/>
      <c r="F2" s="86"/>
      <c r="G2" s="87"/>
      <c r="H2" s="86"/>
      <c r="I2" s="86"/>
      <c r="J2" s="87"/>
      <c r="K2" s="86"/>
      <c r="L2" s="86"/>
      <c r="M2" s="86"/>
      <c r="N2" s="86"/>
      <c r="O2" s="88"/>
      <c r="P2" s="88"/>
    </row>
    <row r="3" spans="1:16" x14ac:dyDescent="0.3">
      <c r="A3" s="48"/>
      <c r="B3" s="86"/>
      <c r="C3" s="86"/>
      <c r="D3" s="87"/>
      <c r="E3" s="86"/>
      <c r="F3" s="86"/>
      <c r="G3" s="87"/>
      <c r="H3" s="86"/>
      <c r="I3" s="86"/>
      <c r="J3" s="87"/>
      <c r="K3" s="86"/>
      <c r="L3" s="86"/>
      <c r="M3" s="86"/>
      <c r="N3" s="86"/>
      <c r="O3" s="88"/>
      <c r="P3" s="88"/>
    </row>
    <row r="4" spans="1:16" x14ac:dyDescent="0.3">
      <c r="A4" s="48"/>
      <c r="B4" s="86"/>
      <c r="C4" s="86"/>
      <c r="D4" s="87"/>
      <c r="E4" s="86"/>
      <c r="F4" s="86"/>
      <c r="G4" s="87"/>
      <c r="H4" s="86"/>
      <c r="I4" s="86"/>
      <c r="J4" s="87"/>
      <c r="K4" s="86"/>
      <c r="L4" s="86"/>
      <c r="M4" s="86"/>
      <c r="N4" s="86"/>
      <c r="O4" s="88"/>
      <c r="P4" s="88"/>
    </row>
    <row r="5" spans="1:16" x14ac:dyDescent="0.3">
      <c r="A5" s="16"/>
      <c r="B5" s="86"/>
      <c r="C5" s="86"/>
      <c r="D5" s="87"/>
      <c r="E5" s="86"/>
      <c r="F5" s="86"/>
      <c r="G5" s="87"/>
      <c r="H5" s="86"/>
      <c r="I5" s="86"/>
      <c r="J5" s="87"/>
      <c r="K5" s="86"/>
      <c r="L5" s="86"/>
      <c r="M5" s="86"/>
      <c r="N5" s="86"/>
      <c r="O5" s="88"/>
      <c r="P5" s="88"/>
    </row>
    <row r="6" spans="1:16" x14ac:dyDescent="0.3">
      <c r="A6" s="16"/>
      <c r="B6" s="86"/>
      <c r="C6" s="86"/>
      <c r="D6" s="87"/>
      <c r="E6" s="86"/>
      <c r="F6" s="86"/>
      <c r="G6" s="87"/>
      <c r="H6" s="86"/>
      <c r="I6" s="86"/>
      <c r="J6" s="87"/>
      <c r="K6" s="86"/>
      <c r="L6" s="86"/>
      <c r="M6" s="86"/>
      <c r="N6" s="86"/>
      <c r="O6" s="88"/>
      <c r="P6" s="88"/>
    </row>
    <row r="7" spans="1:16" x14ac:dyDescent="0.3">
      <c r="A7" s="48"/>
      <c r="B7" s="86"/>
      <c r="C7" s="86"/>
      <c r="D7" s="87"/>
      <c r="E7" s="86"/>
      <c r="F7" s="86"/>
      <c r="G7" s="87"/>
      <c r="H7" s="86"/>
      <c r="I7" s="86"/>
      <c r="J7" s="87"/>
      <c r="K7" s="86"/>
      <c r="L7" s="86"/>
      <c r="M7" s="86"/>
      <c r="N7" s="86"/>
      <c r="O7" s="88"/>
      <c r="P7" s="88"/>
    </row>
    <row r="8" spans="1:16" x14ac:dyDescent="0.3">
      <c r="A8" s="16"/>
      <c r="B8" s="86"/>
      <c r="C8" s="86"/>
      <c r="D8" s="87"/>
      <c r="E8" s="86"/>
      <c r="F8" s="86"/>
      <c r="G8" s="87"/>
      <c r="H8" s="86"/>
      <c r="I8" s="86"/>
      <c r="J8" s="87"/>
      <c r="K8" s="86"/>
      <c r="L8" s="86"/>
      <c r="M8" s="86"/>
      <c r="N8" s="86"/>
      <c r="O8" s="88"/>
      <c r="P8" s="88"/>
    </row>
    <row r="9" spans="1:16" x14ac:dyDescent="0.3">
      <c r="A9" s="48"/>
      <c r="B9" s="86"/>
      <c r="C9" s="86"/>
      <c r="D9" s="87"/>
      <c r="E9" s="86"/>
      <c r="F9" s="86"/>
      <c r="G9" s="87"/>
      <c r="H9" s="86"/>
      <c r="I9" s="86"/>
      <c r="J9" s="87"/>
      <c r="K9" s="86"/>
      <c r="L9" s="86"/>
      <c r="M9" s="86"/>
      <c r="N9" s="86"/>
      <c r="O9" s="88"/>
      <c r="P9" s="88"/>
    </row>
    <row r="10" spans="1:16" x14ac:dyDescent="0.3">
      <c r="A10" s="48"/>
      <c r="B10" s="86"/>
      <c r="C10" s="86"/>
      <c r="D10" s="87"/>
      <c r="E10" s="86"/>
      <c r="F10" s="86"/>
      <c r="G10" s="87"/>
      <c r="H10" s="86"/>
      <c r="I10" s="86"/>
      <c r="J10" s="87"/>
      <c r="K10" s="86"/>
      <c r="L10" s="86"/>
      <c r="M10" s="86"/>
      <c r="N10" s="86"/>
      <c r="O10" s="88"/>
      <c r="P10" s="88"/>
    </row>
    <row r="11" spans="1:16" x14ac:dyDescent="0.3">
      <c r="A11" s="16"/>
      <c r="B11" s="86"/>
      <c r="C11" s="86"/>
      <c r="D11" s="87"/>
      <c r="E11" s="86"/>
      <c r="F11" s="86"/>
      <c r="G11" s="87"/>
      <c r="H11" s="86"/>
      <c r="I11" s="86"/>
      <c r="J11" s="87"/>
      <c r="K11" s="86"/>
      <c r="L11" s="86"/>
      <c r="M11" s="86"/>
      <c r="N11" s="86"/>
      <c r="O11" s="88"/>
      <c r="P11" s="88"/>
    </row>
    <row r="12" spans="1:16" x14ac:dyDescent="0.3">
      <c r="A12" s="48"/>
      <c r="B12" s="86"/>
      <c r="C12" s="86"/>
      <c r="D12" s="87"/>
      <c r="E12" s="86"/>
      <c r="F12" s="86"/>
      <c r="G12" s="87"/>
      <c r="H12" s="86"/>
      <c r="I12" s="86"/>
      <c r="J12" s="87"/>
      <c r="K12" s="86"/>
      <c r="L12" s="86"/>
      <c r="M12" s="86"/>
      <c r="N12" s="86"/>
      <c r="O12" s="88"/>
      <c r="P12" s="88"/>
    </row>
    <row r="13" spans="1:16" x14ac:dyDescent="0.3">
      <c r="A13" s="48"/>
      <c r="B13" s="86"/>
      <c r="C13" s="86"/>
      <c r="D13" s="87"/>
      <c r="E13" s="86"/>
      <c r="F13" s="86"/>
      <c r="G13" s="87"/>
      <c r="H13" s="86"/>
      <c r="I13" s="86"/>
      <c r="J13" s="87"/>
      <c r="K13" s="86"/>
      <c r="L13" s="86"/>
      <c r="M13" s="86"/>
      <c r="N13" s="86"/>
      <c r="O13" s="88"/>
      <c r="P13" s="88"/>
    </row>
    <row r="14" spans="1:16" x14ac:dyDescent="0.3">
      <c r="A14" s="16"/>
      <c r="B14" s="86"/>
      <c r="C14" s="86"/>
      <c r="D14" s="87"/>
      <c r="E14" s="86"/>
      <c r="F14" s="86"/>
      <c r="G14" s="87"/>
      <c r="H14" s="86"/>
      <c r="I14" s="86"/>
      <c r="J14" s="87"/>
      <c r="K14" s="86"/>
      <c r="L14" s="86"/>
      <c r="M14" s="86"/>
      <c r="N14" s="86"/>
      <c r="O14" s="88"/>
      <c r="P14" s="88"/>
    </row>
    <row r="15" spans="1:16" x14ac:dyDescent="0.3">
      <c r="A15" s="16"/>
      <c r="B15" s="86"/>
      <c r="C15" s="86"/>
      <c r="D15" s="87"/>
      <c r="E15" s="86"/>
      <c r="F15" s="86"/>
      <c r="G15" s="87"/>
      <c r="H15" s="86"/>
      <c r="I15" s="86"/>
      <c r="J15" s="87"/>
      <c r="K15" s="86"/>
      <c r="L15" s="86"/>
      <c r="M15" s="86"/>
      <c r="N15" s="86"/>
      <c r="O15" s="88"/>
      <c r="P15" s="88"/>
    </row>
    <row r="16" spans="1:16" x14ac:dyDescent="0.3">
      <c r="A16" s="51"/>
      <c r="B16" s="86"/>
      <c r="C16" s="86"/>
      <c r="D16" s="87"/>
      <c r="E16" s="86"/>
      <c r="F16" s="86"/>
      <c r="G16" s="87"/>
      <c r="H16" s="86"/>
      <c r="I16" s="86"/>
      <c r="J16" s="87"/>
      <c r="K16" s="86"/>
      <c r="L16" s="86"/>
      <c r="M16" s="86"/>
      <c r="N16" s="86"/>
      <c r="O16" s="88"/>
      <c r="P16" s="88"/>
    </row>
    <row r="17" spans="1:16" x14ac:dyDescent="0.3">
      <c r="A17" s="16"/>
      <c r="B17" s="86"/>
      <c r="C17" s="86"/>
      <c r="D17" s="87"/>
      <c r="E17" s="86"/>
      <c r="F17" s="86"/>
      <c r="G17" s="87"/>
      <c r="H17" s="86"/>
      <c r="I17" s="86"/>
      <c r="J17" s="87"/>
      <c r="K17" s="86"/>
      <c r="L17" s="86"/>
      <c r="M17" s="86"/>
      <c r="N17" s="86"/>
      <c r="O17" s="88"/>
      <c r="P17" s="88"/>
    </row>
    <row r="18" spans="1:16" x14ac:dyDescent="0.3">
      <c r="A18" s="48"/>
      <c r="B18" s="86"/>
      <c r="C18" s="86"/>
      <c r="D18" s="87"/>
      <c r="E18" s="86"/>
      <c r="F18" s="86"/>
      <c r="G18" s="87"/>
      <c r="H18" s="86"/>
      <c r="I18" s="86"/>
      <c r="J18" s="87"/>
      <c r="K18" s="86"/>
      <c r="L18" s="86"/>
      <c r="M18" s="86"/>
      <c r="N18" s="86"/>
      <c r="O18" s="88"/>
      <c r="P18" s="88"/>
    </row>
    <row r="19" spans="1:16" x14ac:dyDescent="0.3">
      <c r="A19" s="48"/>
      <c r="B19" s="86"/>
      <c r="C19" s="86"/>
      <c r="D19" s="87"/>
      <c r="E19" s="86"/>
      <c r="F19" s="86"/>
      <c r="G19" s="87"/>
      <c r="H19" s="86"/>
      <c r="I19" s="86"/>
      <c r="J19" s="87"/>
      <c r="K19" s="86"/>
      <c r="L19" s="86"/>
      <c r="M19" s="86"/>
      <c r="N19" s="86"/>
      <c r="O19" s="88"/>
      <c r="P19" s="88"/>
    </row>
    <row r="20" spans="1:16" x14ac:dyDescent="0.3">
      <c r="A20" s="16"/>
      <c r="B20" s="86"/>
      <c r="C20" s="86"/>
      <c r="D20" s="87"/>
      <c r="E20" s="86"/>
      <c r="F20" s="86"/>
      <c r="G20" s="87"/>
      <c r="H20" s="86"/>
      <c r="I20" s="86"/>
      <c r="J20" s="87"/>
      <c r="K20" s="86"/>
      <c r="L20" s="86"/>
      <c r="M20" s="86"/>
      <c r="N20" s="86"/>
      <c r="O20" s="88"/>
      <c r="P20" s="88"/>
    </row>
    <row r="21" spans="1:16" x14ac:dyDescent="0.3">
      <c r="A21" s="48"/>
      <c r="B21" s="86"/>
      <c r="C21" s="86"/>
      <c r="D21" s="87"/>
      <c r="E21" s="86"/>
      <c r="F21" s="86"/>
      <c r="G21" s="87"/>
      <c r="H21" s="86"/>
      <c r="I21" s="86"/>
      <c r="J21" s="87"/>
      <c r="K21" s="86"/>
      <c r="L21" s="86"/>
      <c r="M21" s="86"/>
      <c r="N21" s="86"/>
      <c r="O21" s="88"/>
      <c r="P21" s="88"/>
    </row>
    <row r="22" spans="1:16" x14ac:dyDescent="0.3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x14ac:dyDescent="0.3">
      <c r="A23" s="52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9"/>
      <c r="P23" s="88"/>
    </row>
    <row r="24" spans="1:16" x14ac:dyDescent="0.3">
      <c r="A24" s="48"/>
      <c r="B24" s="90"/>
      <c r="C24" s="86"/>
      <c r="D24" s="87"/>
      <c r="E24" s="86"/>
      <c r="F24" s="86"/>
      <c r="G24" s="87"/>
      <c r="H24" s="86"/>
      <c r="I24" s="86"/>
      <c r="J24" s="87"/>
      <c r="K24" s="86"/>
      <c r="L24" s="86"/>
      <c r="M24" s="86"/>
      <c r="N24" s="86"/>
      <c r="O24" s="88"/>
      <c r="P24" s="88"/>
    </row>
    <row r="25" spans="1:16" x14ac:dyDescent="0.3">
      <c r="A25" s="48"/>
      <c r="B25" s="90"/>
      <c r="C25" s="86"/>
      <c r="D25" s="87"/>
      <c r="E25" s="86"/>
      <c r="F25" s="86"/>
      <c r="G25" s="87"/>
      <c r="H25" s="86"/>
      <c r="I25" s="86"/>
      <c r="J25" s="87"/>
      <c r="K25" s="86"/>
      <c r="L25" s="86"/>
      <c r="M25" s="86"/>
      <c r="N25" s="86"/>
      <c r="O25" s="88"/>
      <c r="P25" s="88"/>
    </row>
    <row r="26" spans="1:16" x14ac:dyDescent="0.3">
      <c r="A26" s="48"/>
      <c r="B26" s="86"/>
      <c r="C26" s="86"/>
      <c r="D26" s="87"/>
      <c r="E26" s="86"/>
      <c r="F26" s="86"/>
      <c r="G26" s="87"/>
      <c r="H26" s="86"/>
      <c r="I26" s="86"/>
      <c r="J26" s="87"/>
      <c r="K26" s="86"/>
      <c r="L26" s="86"/>
      <c r="M26" s="86"/>
      <c r="N26" s="86"/>
      <c r="O26" s="88"/>
      <c r="P26" s="86"/>
    </row>
    <row r="27" spans="1:16" x14ac:dyDescent="0.3">
      <c r="A27" s="51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1:16" x14ac:dyDescent="0.3">
      <c r="A28" s="51"/>
      <c r="B28" s="86"/>
      <c r="C28" s="86"/>
      <c r="D28" s="88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x14ac:dyDescent="0.3">
      <c r="A29" s="51"/>
      <c r="B29" s="43"/>
      <c r="C29" s="86"/>
      <c r="D29" s="88"/>
      <c r="E29" s="88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1:16" x14ac:dyDescent="0.3">
      <c r="A30" s="51"/>
      <c r="B30" s="43"/>
      <c r="C30" s="86"/>
      <c r="D30" s="88"/>
      <c r="E30" s="88"/>
      <c r="F30" s="86"/>
      <c r="G30" s="86"/>
      <c r="H30" s="86"/>
      <c r="I30" s="86"/>
      <c r="J30" s="86"/>
      <c r="K30" s="86"/>
      <c r="L30" s="91"/>
      <c r="M30" s="86"/>
      <c r="N30" s="86"/>
      <c r="O30" s="86"/>
      <c r="P30" s="86"/>
    </row>
    <row r="31" spans="1:16" x14ac:dyDescent="0.3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x14ac:dyDescent="0.3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x14ac:dyDescent="0.3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1:16" x14ac:dyDescent="0.3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Views>
    <sheetView workbookViewId="0">
      <selection pane="topLeft" activeCell="A1"/>
    </sheetView>
  </sheetViews>
  <sheetFormatPr baseColWidth="8" defaultRowHeight="14"/>
  <sheetData>
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Blad2!Afdrukbereik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AdVanced</dc:creator>
  <cp:keywords/>
  <dc:description/>
  <cp:lastModifiedBy>Advanced BV</cp:lastModifiedBy>
  <cp:revision/>
  <cp:lastPrinted>2022-08-01T13:20:16Z</cp:lastPrinted>
  <dcterms:created xsi:type="dcterms:W3CDTF">2013-06-30T09:39:00Z</dcterms:created>
  <dcterms:modified xsi:type="dcterms:W3CDTF">2022-08-01T14:53:21Z</dcterms:modified>
  <cp:category/>
  <cp:contentStatus/>
</cp:coreProperties>
</file>