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8"/>
  <workbookPr/>
  <mc:AlternateContent xmlns:mc="http://schemas.openxmlformats.org/markup-compatibility/2006">
    <mc:Choice Requires="x15">
      <x15ac:absPath xmlns:x15ac="http://schemas.microsoft.com/office/spreadsheetml/2010/11/ac" url="https://d.docs.live.net/caed745cc3c0d2d4/Documenten/Zaanstreek/"/>
    </mc:Choice>
  </mc:AlternateContent>
  <xr:revisionPtr revIDLastSave="3" documentId="8_{888AC151-19BD-411F-B7C0-6C9F58AFD542}" xr6:coauthVersionLast="45" xr6:coauthVersionMax="45" xr10:uidLastSave="{EE444B96-B00C-9941-943E-EBAD77E1236B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Blad1!$A$1:$V$24</definedName>
    <definedName name="_xlnm.Print_Area" localSheetId="1">Blad2!$A$1:$P$30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T2" i="1"/>
  <c r="C2" i="1"/>
  <c r="U2" i="1"/>
  <c r="V2" i="1"/>
  <c r="B3" i="1"/>
  <c r="T3" i="1"/>
  <c r="C3" i="1"/>
  <c r="U3" i="1"/>
  <c r="V3" i="1"/>
  <c r="B4" i="1"/>
  <c r="T4" i="1"/>
  <c r="C4" i="1"/>
  <c r="U4" i="1"/>
  <c r="V4" i="1"/>
  <c r="B5" i="1"/>
  <c r="T5" i="1"/>
  <c r="C5" i="1"/>
  <c r="U5" i="1"/>
  <c r="V5" i="1"/>
  <c r="B6" i="1"/>
  <c r="T6" i="1"/>
  <c r="C6" i="1"/>
  <c r="U6" i="1"/>
  <c r="V6" i="1"/>
  <c r="B7" i="1"/>
  <c r="T7" i="1"/>
  <c r="C7" i="1"/>
  <c r="U7" i="1"/>
  <c r="V7" i="1"/>
  <c r="B8" i="1"/>
  <c r="T8" i="1"/>
  <c r="C8" i="1"/>
  <c r="U8" i="1"/>
  <c r="V8" i="1"/>
  <c r="B9" i="1"/>
  <c r="T9" i="1"/>
  <c r="C9" i="1"/>
  <c r="U9" i="1"/>
  <c r="V9" i="1"/>
  <c r="B10" i="1"/>
  <c r="T10" i="1"/>
  <c r="C10" i="1"/>
  <c r="U10" i="1"/>
  <c r="V10" i="1"/>
  <c r="B11" i="1"/>
  <c r="T11" i="1"/>
  <c r="C11" i="1"/>
  <c r="U11" i="1"/>
  <c r="V11" i="1"/>
  <c r="B12" i="1"/>
  <c r="T12" i="1"/>
  <c r="C12" i="1"/>
  <c r="U12" i="1"/>
  <c r="V12" i="1"/>
  <c r="B13" i="1"/>
  <c r="T13" i="1"/>
  <c r="C13" i="1"/>
  <c r="U13" i="1"/>
  <c r="V13" i="1"/>
  <c r="B14" i="1"/>
  <c r="T14" i="1"/>
  <c r="C14" i="1"/>
  <c r="U14" i="1"/>
  <c r="V14" i="1"/>
  <c r="B15" i="1"/>
  <c r="T15" i="1"/>
  <c r="C15" i="1"/>
  <c r="U15" i="1"/>
  <c r="V15" i="1"/>
  <c r="B16" i="1"/>
  <c r="T16" i="1"/>
  <c r="C16" i="1"/>
  <c r="U16" i="1"/>
  <c r="V16" i="1"/>
  <c r="B17" i="1"/>
  <c r="T17" i="1"/>
  <c r="C17" i="1"/>
  <c r="U17" i="1"/>
  <c r="V17" i="1"/>
  <c r="B18" i="1"/>
  <c r="T18" i="1"/>
  <c r="C18" i="1"/>
  <c r="U18" i="1"/>
  <c r="V18" i="1"/>
  <c r="B19" i="1"/>
  <c r="T19" i="1"/>
  <c r="C19" i="1"/>
  <c r="U19" i="1"/>
  <c r="V19" i="1"/>
  <c r="B20" i="1"/>
  <c r="T20" i="1"/>
  <c r="C20" i="1"/>
  <c r="U20" i="1"/>
  <c r="V20" i="1"/>
  <c r="B21" i="1"/>
  <c r="T21" i="1"/>
  <c r="C21" i="1"/>
  <c r="U21" i="1"/>
  <c r="V21" i="1"/>
  <c r="B22" i="1"/>
  <c r="T22" i="1"/>
  <c r="C22" i="1"/>
  <c r="U22" i="1"/>
  <c r="V22" i="1"/>
  <c r="B23" i="1"/>
  <c r="T23" i="1"/>
  <c r="C23" i="1"/>
  <c r="U23" i="1"/>
  <c r="V23" i="1"/>
  <c r="B24" i="1"/>
  <c r="T24" i="1"/>
  <c r="C24" i="1"/>
  <c r="U24" i="1"/>
  <c r="V24" i="1"/>
  <c r="B25" i="1"/>
  <c r="T25" i="1"/>
  <c r="C25" i="1"/>
  <c r="U25" i="1"/>
  <c r="V25" i="1"/>
  <c r="O28" i="1"/>
  <c r="R6" i="1"/>
  <c r="Q28" i="1"/>
  <c r="P28" i="1"/>
  <c r="N28" i="1"/>
  <c r="J23" i="1"/>
  <c r="J20" i="1"/>
  <c r="J17" i="1"/>
  <c r="L26" i="1"/>
  <c r="B26" i="1"/>
  <c r="J14" i="1"/>
  <c r="J15" i="1"/>
  <c r="J7" i="1"/>
  <c r="J24" i="1"/>
  <c r="J25" i="1"/>
  <c r="J21" i="1"/>
  <c r="J18" i="1"/>
  <c r="M28" i="1"/>
  <c r="C26" i="1"/>
  <c r="U26" i="1"/>
  <c r="D20" i="1"/>
  <c r="D17" i="1"/>
  <c r="R2" i="1"/>
  <c r="C35" i="1"/>
  <c r="G8" i="1"/>
  <c r="J8" i="1"/>
  <c r="M25" i="1"/>
  <c r="M24" i="1"/>
  <c r="M6" i="1"/>
  <c r="M8" i="1"/>
  <c r="M4" i="1"/>
  <c r="M5" i="1"/>
  <c r="M2" i="1"/>
  <c r="M13" i="1"/>
  <c r="M11" i="1"/>
  <c r="M3" i="1"/>
  <c r="E32" i="1"/>
  <c r="D35" i="1"/>
  <c r="E34" i="1"/>
  <c r="G12" i="1"/>
  <c r="E35" i="1"/>
  <c r="D21" i="1"/>
  <c r="D15" i="1"/>
  <c r="D19" i="1"/>
  <c r="D18" i="1"/>
  <c r="D12" i="1"/>
  <c r="D14" i="1"/>
  <c r="D24" i="1"/>
  <c r="D8" i="1"/>
  <c r="D7" i="1"/>
  <c r="R3" i="1"/>
  <c r="R5" i="1"/>
  <c r="R9" i="1"/>
  <c r="F14" i="2"/>
  <c r="G14" i="2"/>
  <c r="F15" i="2"/>
  <c r="F16" i="2"/>
  <c r="F17" i="2"/>
  <c r="G17" i="2"/>
  <c r="F18" i="2"/>
  <c r="F19" i="2"/>
  <c r="F20" i="2"/>
  <c r="F21" i="2"/>
  <c r="G21" i="2"/>
  <c r="I11" i="2"/>
  <c r="C11" i="2"/>
  <c r="I14" i="2"/>
  <c r="I15" i="2"/>
  <c r="I16" i="2"/>
  <c r="I17" i="2"/>
  <c r="I18" i="2"/>
  <c r="I19" i="2"/>
  <c r="I20" i="2"/>
  <c r="I21" i="2"/>
  <c r="I24" i="2"/>
  <c r="J24" i="2"/>
  <c r="C18" i="2"/>
  <c r="C20" i="2"/>
  <c r="C2" i="2"/>
  <c r="D30" i="2"/>
  <c r="D29" i="2"/>
  <c r="D28" i="2"/>
  <c r="O25" i="2"/>
  <c r="J25" i="2"/>
  <c r="G25" i="2"/>
  <c r="C25" i="2"/>
  <c r="B25" i="2"/>
  <c r="N24" i="2"/>
  <c r="M24" i="2"/>
  <c r="L24" i="2"/>
  <c r="K24" i="2"/>
  <c r="B24" i="2"/>
  <c r="J21" i="2"/>
  <c r="B21" i="2"/>
  <c r="B20" i="2"/>
  <c r="B19" i="2"/>
  <c r="B18" i="2"/>
  <c r="C17" i="2"/>
  <c r="B17" i="2"/>
  <c r="B16" i="2"/>
  <c r="B15" i="2"/>
  <c r="B14" i="2"/>
  <c r="J13" i="2"/>
  <c r="G13" i="2"/>
  <c r="C13" i="2"/>
  <c r="B13" i="2"/>
  <c r="J12" i="2"/>
  <c r="G12" i="2"/>
  <c r="C12" i="2"/>
  <c r="B12" i="2"/>
  <c r="G11" i="2"/>
  <c r="B11" i="2"/>
  <c r="J10" i="2"/>
  <c r="C10" i="2"/>
  <c r="B10" i="2"/>
  <c r="J9" i="2"/>
  <c r="C9" i="2"/>
  <c r="B9" i="2"/>
  <c r="J8" i="2"/>
  <c r="C8" i="2"/>
  <c r="B8" i="2"/>
  <c r="O7" i="2"/>
  <c r="J7" i="2"/>
  <c r="G7" i="2"/>
  <c r="B7" i="2"/>
  <c r="J6" i="2"/>
  <c r="G6" i="2"/>
  <c r="B6" i="2"/>
  <c r="O5" i="2"/>
  <c r="J5" i="2"/>
  <c r="G5" i="2"/>
  <c r="C5" i="2"/>
  <c r="B5" i="2"/>
  <c r="O4" i="2"/>
  <c r="J4" i="2"/>
  <c r="G4" i="2"/>
  <c r="C4" i="2"/>
  <c r="B4" i="2"/>
  <c r="J3" i="2"/>
  <c r="G3" i="2"/>
  <c r="C3" i="2"/>
  <c r="B3" i="2"/>
  <c r="O2" i="2"/>
  <c r="J2" i="2"/>
  <c r="B2" i="2"/>
  <c r="D2" i="2"/>
  <c r="G2" i="2"/>
  <c r="C6" i="2"/>
  <c r="C7" i="2"/>
  <c r="G8" i="2"/>
  <c r="G9" i="2"/>
  <c r="D7" i="2"/>
  <c r="G25" i="1"/>
  <c r="G16" i="1"/>
  <c r="G2" i="1"/>
  <c r="G6" i="1"/>
  <c r="J29" i="1"/>
  <c r="J5" i="1"/>
  <c r="J11" i="1"/>
  <c r="J9" i="1"/>
  <c r="J10" i="1"/>
  <c r="J4" i="1"/>
  <c r="J16" i="1"/>
  <c r="J2" i="1"/>
  <c r="J6" i="1"/>
  <c r="J3" i="1"/>
  <c r="J13" i="1"/>
  <c r="E33" i="1"/>
  <c r="M29" i="1"/>
  <c r="G29" i="1"/>
  <c r="B29" i="1"/>
  <c r="T29" i="1"/>
  <c r="B28" i="1"/>
  <c r="T28" i="1"/>
  <c r="R29" i="1"/>
  <c r="R28" i="1"/>
  <c r="C19" i="2"/>
  <c r="J20" i="2"/>
  <c r="D3" i="2"/>
  <c r="D6" i="2"/>
  <c r="D10" i="2"/>
  <c r="D4" i="2"/>
  <c r="D8" i="2"/>
  <c r="C21" i="2"/>
  <c r="D21" i="2"/>
  <c r="F24" i="2"/>
  <c r="C24" i="2"/>
  <c r="G15" i="2"/>
  <c r="D12" i="2"/>
  <c r="D13" i="2"/>
  <c r="C14" i="2"/>
  <c r="D14" i="2"/>
  <c r="O24" i="2"/>
  <c r="C16" i="2"/>
  <c r="D16" i="2"/>
  <c r="J28" i="1"/>
  <c r="D17" i="2"/>
  <c r="D9" i="2"/>
  <c r="D25" i="2"/>
  <c r="D18" i="2"/>
  <c r="D19" i="2"/>
  <c r="G24" i="2"/>
  <c r="D20" i="2"/>
  <c r="D5" i="2"/>
  <c r="J18" i="2"/>
  <c r="D11" i="2"/>
  <c r="C15" i="2"/>
  <c r="G19" i="2"/>
  <c r="D25" i="1"/>
  <c r="G28" i="1"/>
  <c r="C29" i="1"/>
  <c r="D22" i="1"/>
  <c r="G22" i="1"/>
  <c r="G11" i="1"/>
  <c r="G4" i="1"/>
  <c r="G10" i="1"/>
  <c r="G5" i="1"/>
  <c r="G3" i="1"/>
  <c r="G9" i="1"/>
  <c r="D29" i="1"/>
  <c r="U29" i="1"/>
  <c r="V29" i="1"/>
  <c r="P9" i="2"/>
  <c r="P11" i="2"/>
  <c r="P19" i="2"/>
  <c r="P13" i="2"/>
  <c r="P25" i="2"/>
  <c r="P21" i="2"/>
  <c r="P14" i="2"/>
  <c r="D5" i="1"/>
  <c r="D9" i="1"/>
  <c r="D4" i="1"/>
  <c r="D11" i="1"/>
  <c r="D10" i="1"/>
  <c r="D24" i="2"/>
  <c r="P2" i="2"/>
  <c r="P10" i="2"/>
  <c r="P7" i="2"/>
  <c r="P6" i="2"/>
  <c r="P4" i="2"/>
  <c r="P8" i="2"/>
  <c r="P12" i="2"/>
  <c r="P3" i="2"/>
  <c r="P5" i="2"/>
  <c r="P18" i="2"/>
  <c r="P20" i="2"/>
  <c r="P16" i="2"/>
  <c r="P15" i="2"/>
  <c r="D15" i="2"/>
  <c r="P17" i="2"/>
  <c r="D3" i="1"/>
  <c r="C28" i="1"/>
  <c r="U28" i="1"/>
  <c r="V28" i="1"/>
  <c r="D13" i="1"/>
  <c r="D6" i="1"/>
  <c r="D2" i="1"/>
  <c r="D16" i="1"/>
  <c r="S26" i="1"/>
  <c r="S20" i="1"/>
  <c r="S23" i="1"/>
  <c r="S17" i="1"/>
  <c r="S18" i="1"/>
  <c r="S19" i="1"/>
  <c r="S14" i="1"/>
  <c r="S15" i="1"/>
  <c r="S21" i="1"/>
  <c r="S12" i="1"/>
  <c r="S24" i="1"/>
  <c r="S8" i="1"/>
  <c r="S2" i="1"/>
  <c r="S7" i="1"/>
  <c r="S25" i="1"/>
  <c r="D28" i="1"/>
  <c r="S5" i="1"/>
  <c r="S4" i="1"/>
  <c r="S11" i="1"/>
  <c r="S9" i="1"/>
  <c r="S6" i="1"/>
  <c r="S10" i="1"/>
  <c r="S29" i="1"/>
  <c r="S16" i="1"/>
  <c r="S13" i="1"/>
  <c r="S22" i="1"/>
  <c r="S3" i="1"/>
</calcChain>
</file>

<file path=xl/sharedStrings.xml><?xml version="1.0" encoding="utf-8"?>
<sst xmlns="http://schemas.openxmlformats.org/spreadsheetml/2006/main" count="104" uniqueCount="84">
  <si>
    <t>Naam</t>
  </si>
  <si>
    <t>Wed. 
tot.</t>
  </si>
  <si>
    <t>Doelp.
 Tot.</t>
  </si>
  <si>
    <t>Gem.
 tot</t>
  </si>
  <si>
    <t>Wed.
veld</t>
  </si>
  <si>
    <t>Doelp
Veld</t>
  </si>
  <si>
    <t>Gem.
 veld</t>
  </si>
  <si>
    <t>Wed.
 zaal</t>
  </si>
  <si>
    <t>Doelp.
 Zaal</t>
  </si>
  <si>
    <t>Gem.
 zaal</t>
  </si>
  <si>
    <t>2min.</t>
  </si>
  <si>
    <t>rode
kaart</t>
  </si>
  <si>
    <t>penalties</t>
  </si>
  <si>
    <t>Pen.
Raak</t>
  </si>
  <si>
    <t>Perc.</t>
  </si>
  <si>
    <t>Perc.
Tot</t>
  </si>
  <si>
    <t>Anniek Tump</t>
  </si>
  <si>
    <t>Damien Oehler</t>
  </si>
  <si>
    <t>Laila de Boer</t>
  </si>
  <si>
    <t>Eeke Tersmette</t>
  </si>
  <si>
    <t>Rianne Borsje</t>
  </si>
  <si>
    <t>Monique Borsje</t>
  </si>
  <si>
    <t>Esther v.d. Horst</t>
  </si>
  <si>
    <t>Jessica Meijer</t>
  </si>
  <si>
    <t>Kirsten de Boer</t>
  </si>
  <si>
    <t>Marijke v.d. Horst</t>
  </si>
  <si>
    <t>Laura Pietersma</t>
  </si>
  <si>
    <t>Vera Segveld</t>
  </si>
  <si>
    <t>Demi Buffing</t>
  </si>
  <si>
    <t>Bo Folge</t>
  </si>
  <si>
    <t>Iris Segveld</t>
  </si>
  <si>
    <t>Danny Snijder</t>
  </si>
  <si>
    <t>Gladys Zwart</t>
  </si>
  <si>
    <t>Diane Deykers</t>
  </si>
  <si>
    <t>Hanneke van Breedveld</t>
  </si>
  <si>
    <t>Mariska Schortinghuis</t>
  </si>
  <si>
    <t>Team</t>
  </si>
  <si>
    <t>Tegenstander</t>
  </si>
  <si>
    <t>Strafworpen</t>
  </si>
  <si>
    <t>aantal</t>
  </si>
  <si>
    <t>gestopt</t>
  </si>
  <si>
    <t>perc</t>
  </si>
  <si>
    <t>Michael Zaaijer</t>
  </si>
  <si>
    <t>Bas van Lienen</t>
  </si>
  <si>
    <t>Jasper Dielemans</t>
  </si>
  <si>
    <t>Dian Vuur</t>
  </si>
  <si>
    <t>Penalties</t>
  </si>
  <si>
    <t>Timo</t>
  </si>
  <si>
    <t>totaal</t>
  </si>
  <si>
    <t>Wed. Beker</t>
  </si>
  <si>
    <t>Doelp. Beker</t>
  </si>
  <si>
    <t>Gem.
Beker</t>
  </si>
  <si>
    <t>Wed. aller tijden</t>
  </si>
  <si>
    <t>doelp. Aller tijden</t>
  </si>
  <si>
    <t>gem. aller tijd</t>
  </si>
  <si>
    <t>Dave Oehler</t>
  </si>
  <si>
    <t>Jordy de la Cour</t>
  </si>
  <si>
    <t>Robin v.d. Boog</t>
  </si>
  <si>
    <t>Wouter van Lienen</t>
  </si>
  <si>
    <t>Sander Meijer</t>
  </si>
  <si>
    <t>Totaal</t>
  </si>
  <si>
    <t>--------------------------------------------------------------------------------------------------------------------------------------------------------------------------------------------------------------------</t>
  </si>
  <si>
    <t>Michael</t>
  </si>
  <si>
    <t>Michael   Lijffijt</t>
  </si>
  <si>
    <t>GertJan Wals</t>
  </si>
  <si>
    <t>GertJan</t>
  </si>
  <si>
    <t>Mark Eshuijs</t>
  </si>
  <si>
    <t>Lex Keizer</t>
  </si>
  <si>
    <t>Jorrit Kalter</t>
  </si>
  <si>
    <t>Wilco</t>
  </si>
  <si>
    <t>Toon</t>
  </si>
  <si>
    <t>Clenn Keizer</t>
  </si>
  <si>
    <t>Robbert-Jan Pennekamp</t>
  </si>
  <si>
    <t>Ronald van Lienen</t>
  </si>
  <si>
    <t>Wie heeft hier gekeept?</t>
  </si>
  <si>
    <t>Silvon Keizer</t>
  </si>
  <si>
    <t>Twann Daman</t>
  </si>
  <si>
    <t>Wouter Stam</t>
  </si>
  <si>
    <t>Sipke Kloosterman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</si>
  <si>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</si>
  <si>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Timo Wielenga</t>
  </si>
  <si>
    <t>Julien 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</si>
</sst>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name val="Monotype Corsiva"/>
      <family val="4"/>
    </font>
    <font>
      <sz val="10"/>
      <name val="Arial"/>
      <family val="2"/>
    </font>
    <font>
      <sz val="11"/>
      <name val="Monotype Corsiva"/>
      <family val="4"/>
    </font>
    <font>
      <sz val="10"/>
      <name val="Univers"/>
      <family val="2"/>
    </font>
    <font>
      <b/>
      <sz val="10"/>
      <name val="Univers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008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1" applyFont="1"/>
    <xf numFmtId="164" fontId="0" fillId="0" borderId="0" xfId="0" applyNumberFormat="1"/>
    <xf numFmtId="10" fontId="0" fillId="0" borderId="0" xfId="2" applyNumberFormat="1" applyFont="1"/>
    <xf numFmtId="0" fontId="0" fillId="0" borderId="0" xfId="0" quotePrefix="1"/>
    <xf numFmtId="0" fontId="0" fillId="0" borderId="0" xfId="0" applyBorder="1"/>
    <xf numFmtId="0" fontId="0" fillId="0" borderId="4" xfId="0" applyBorder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0" fillId="0" borderId="5" xfId="0" applyBorder="1"/>
    <xf numFmtId="164" fontId="0" fillId="0" borderId="5" xfId="0" applyNumberFormat="1" applyBorder="1"/>
    <xf numFmtId="10" fontId="0" fillId="0" borderId="5" xfId="2" applyNumberFormat="1" applyFont="1" applyBorder="1"/>
    <xf numFmtId="0" fontId="0" fillId="0" borderId="5" xfId="0" applyFont="1" applyBorder="1"/>
    <xf numFmtId="0" fontId="0" fillId="0" borderId="7" xfId="0" applyBorder="1"/>
    <xf numFmtId="164" fontId="0" fillId="0" borderId="7" xfId="0" applyNumberFormat="1" applyBorder="1"/>
    <xf numFmtId="10" fontId="0" fillId="0" borderId="7" xfId="2" applyNumberFormat="1" applyFont="1" applyBorder="1"/>
    <xf numFmtId="10" fontId="0" fillId="0" borderId="8" xfId="2" applyNumberFormat="1" applyFont="1" applyBorder="1"/>
    <xf numFmtId="10" fontId="0" fillId="0" borderId="10" xfId="2" applyNumberFormat="1" applyFont="1" applyBorder="1"/>
    <xf numFmtId="0" fontId="4" fillId="0" borderId="9" xfId="1" applyFont="1" applyFill="1" applyBorder="1"/>
    <xf numFmtId="0" fontId="0" fillId="0" borderId="12" xfId="0" applyBorder="1"/>
    <xf numFmtId="164" fontId="0" fillId="0" borderId="12" xfId="0" applyNumberFormat="1" applyBorder="1"/>
    <xf numFmtId="10" fontId="0" fillId="0" borderId="12" xfId="2" applyNumberFormat="1" applyFont="1" applyBorder="1"/>
    <xf numFmtId="10" fontId="0" fillId="0" borderId="13" xfId="2" applyNumberFormat="1" applyFont="1" applyBorder="1"/>
    <xf numFmtId="164" fontId="0" fillId="0" borderId="0" xfId="0" applyNumberFormat="1" applyBorder="1"/>
    <xf numFmtId="0" fontId="6" fillId="0" borderId="0" xfId="0" applyFont="1" applyBorder="1"/>
    <xf numFmtId="0" fontId="4" fillId="0" borderId="0" xfId="0" applyFont="1" applyBorder="1"/>
    <xf numFmtId="10" fontId="0" fillId="0" borderId="0" xfId="2" applyNumberFormat="1" applyFont="1" applyBorder="1"/>
    <xf numFmtId="0" fontId="0" fillId="0" borderId="11" xfId="0" applyBorder="1"/>
    <xf numFmtId="0" fontId="0" fillId="0" borderId="13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4" fillId="0" borderId="6" xfId="1" applyFont="1" applyFill="1" applyBorder="1"/>
    <xf numFmtId="0" fontId="8" fillId="0" borderId="12" xfId="0" applyFont="1" applyBorder="1"/>
    <xf numFmtId="0" fontId="0" fillId="0" borderId="16" xfId="0" applyBorder="1"/>
    <xf numFmtId="10" fontId="0" fillId="0" borderId="18" xfId="2" applyNumberFormat="1" applyFont="1" applyBorder="1"/>
    <xf numFmtId="0" fontId="5" fillId="0" borderId="6" xfId="0" applyFont="1" applyBorder="1"/>
    <xf numFmtId="0" fontId="0" fillId="0" borderId="9" xfId="0" applyFont="1" applyBorder="1"/>
    <xf numFmtId="0" fontId="6" fillId="0" borderId="19" xfId="0" applyFont="1" applyBorder="1"/>
    <xf numFmtId="0" fontId="0" fillId="0" borderId="20" xfId="0" applyBorder="1"/>
    <xf numFmtId="10" fontId="0" fillId="0" borderId="21" xfId="2" applyNumberFormat="1" applyFont="1" applyBorder="1"/>
    <xf numFmtId="0" fontId="8" fillId="0" borderId="5" xfId="0" applyFont="1" applyBorder="1"/>
    <xf numFmtId="0" fontId="0" fillId="0" borderId="24" xfId="0" applyBorder="1"/>
    <xf numFmtId="164" fontId="0" fillId="0" borderId="10" xfId="0" applyNumberFormat="1" applyBorder="1"/>
    <xf numFmtId="164" fontId="0" fillId="0" borderId="13" xfId="0" applyNumberFormat="1" applyBorder="1"/>
    <xf numFmtId="0" fontId="0" fillId="0" borderId="17" xfId="0" applyBorder="1"/>
    <xf numFmtId="0" fontId="0" fillId="0" borderId="8" xfId="0" applyBorder="1"/>
    <xf numFmtId="0" fontId="4" fillId="0" borderId="31" xfId="1" applyFont="1" applyBorder="1"/>
    <xf numFmtId="0" fontId="4" fillId="0" borderId="30" xfId="1" applyFont="1" applyBorder="1"/>
    <xf numFmtId="0" fontId="0" fillId="0" borderId="6" xfId="0" applyBorder="1"/>
    <xf numFmtId="164" fontId="0" fillId="0" borderId="8" xfId="0" applyNumberFormat="1" applyBorder="1"/>
    <xf numFmtId="1" fontId="0" fillId="0" borderId="17" xfId="0" applyNumberFormat="1" applyBorder="1"/>
    <xf numFmtId="164" fontId="0" fillId="0" borderId="18" xfId="0" applyNumberFormat="1" applyBorder="1"/>
    <xf numFmtId="1" fontId="0" fillId="0" borderId="11" xfId="0" applyNumberFormat="1" applyBorder="1"/>
    <xf numFmtId="164" fontId="0" fillId="0" borderId="23" xfId="0" applyNumberFormat="1" applyBorder="1"/>
    <xf numFmtId="164" fontId="0" fillId="0" borderId="22" xfId="0" applyNumberFormat="1" applyBorder="1"/>
    <xf numFmtId="0" fontId="0" fillId="0" borderId="34" xfId="0" applyBorder="1"/>
    <xf numFmtId="0" fontId="0" fillId="0" borderId="29" xfId="0" applyBorder="1"/>
    <xf numFmtId="0" fontId="0" fillId="0" borderId="35" xfId="0" applyBorder="1"/>
    <xf numFmtId="0" fontId="4" fillId="0" borderId="25" xfId="1" applyFont="1" applyFill="1" applyBorder="1"/>
    <xf numFmtId="0" fontId="4" fillId="0" borderId="11" xfId="1" applyFont="1" applyFill="1" applyBorder="1"/>
    <xf numFmtId="0" fontId="0" fillId="0" borderId="28" xfId="0" applyBorder="1"/>
    <xf numFmtId="0" fontId="4" fillId="0" borderId="36" xfId="0" applyFont="1" applyBorder="1"/>
    <xf numFmtId="0" fontId="4" fillId="0" borderId="26" xfId="1" applyFont="1" applyBorder="1"/>
    <xf numFmtId="0" fontId="4" fillId="0" borderId="26" xfId="0" applyFont="1" applyBorder="1"/>
    <xf numFmtId="0" fontId="4" fillId="0" borderId="26" xfId="1" applyFont="1" applyFill="1" applyBorder="1"/>
    <xf numFmtId="0" fontId="0" fillId="0" borderId="37" xfId="0" applyBorder="1"/>
    <xf numFmtId="0" fontId="4" fillId="0" borderId="27" xfId="1" quotePrefix="1" applyFont="1" applyBorder="1"/>
    <xf numFmtId="0" fontId="0" fillId="0" borderId="3" xfId="0" applyBorder="1"/>
    <xf numFmtId="164" fontId="0" fillId="0" borderId="32" xfId="0" applyNumberFormat="1" applyBorder="1"/>
    <xf numFmtId="164" fontId="0" fillId="0" borderId="33" xfId="0" applyNumberFormat="1" applyBorder="1"/>
    <xf numFmtId="0" fontId="0" fillId="0" borderId="22" xfId="0" applyBorder="1"/>
    <xf numFmtId="10" fontId="0" fillId="0" borderId="32" xfId="2" applyNumberFormat="1" applyFont="1" applyBorder="1"/>
    <xf numFmtId="10" fontId="0" fillId="0" borderId="33" xfId="2" applyNumberFormat="1" applyFont="1" applyBorder="1"/>
    <xf numFmtId="9" fontId="0" fillId="0" borderId="22" xfId="2" applyFont="1" applyBorder="1"/>
    <xf numFmtId="10" fontId="0" fillId="0" borderId="36" xfId="2" applyNumberFormat="1" applyFont="1" applyBorder="1"/>
    <xf numFmtId="10" fontId="0" fillId="0" borderId="26" xfId="2" applyNumberFormat="1" applyFont="1" applyBorder="1"/>
    <xf numFmtId="10" fontId="0" fillId="0" borderId="27" xfId="2" applyNumberFormat="1" applyFont="1" applyBorder="1"/>
    <xf numFmtId="164" fontId="0" fillId="0" borderId="0" xfId="0" quotePrefix="1" applyNumberFormat="1"/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8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1" applyFont="1" applyBorder="1"/>
    <xf numFmtId="0" fontId="7" fillId="0" borderId="0" xfId="0" applyFont="1" applyBorder="1"/>
    <xf numFmtId="0" fontId="0" fillId="0" borderId="0" xfId="0" applyFont="1" applyBorder="1"/>
    <xf numFmtId="0" fontId="4" fillId="0" borderId="0" xfId="1" applyFont="1" applyFill="1" applyBorder="1"/>
    <xf numFmtId="0" fontId="4" fillId="0" borderId="0" xfId="1" quotePrefix="1" applyFont="1" applyBorder="1"/>
    <xf numFmtId="9" fontId="0" fillId="0" borderId="0" xfId="2" applyFont="1" applyBorder="1"/>
    <xf numFmtId="1" fontId="0" fillId="0" borderId="0" xfId="0" applyNumberFormat="1" applyBorder="1"/>
    <xf numFmtId="0" fontId="0" fillId="0" borderId="0" xfId="0" quotePrefix="1" applyBorder="1"/>
    <xf numFmtId="0" fontId="5" fillId="0" borderId="0" xfId="0" applyFont="1" applyBorder="1"/>
    <xf numFmtId="16" fontId="0" fillId="0" borderId="0" xfId="0" applyNumberFormat="1" applyBorder="1"/>
    <xf numFmtId="0" fontId="8" fillId="0" borderId="28" xfId="0" applyFont="1" applyBorder="1"/>
    <xf numFmtId="0" fontId="4" fillId="0" borderId="38" xfId="1" applyFont="1" applyBorder="1"/>
    <xf numFmtId="0" fontId="0" fillId="0" borderId="32" xfId="0" applyBorder="1"/>
    <xf numFmtId="0" fontId="12" fillId="0" borderId="0" xfId="0" applyFont="1" applyBorder="1"/>
    <xf numFmtId="0" fontId="11" fillId="0" borderId="0" xfId="0" applyFont="1" applyBorder="1"/>
    <xf numFmtId="0" fontId="11" fillId="2" borderId="0" xfId="0" applyFont="1" applyFill="1" applyBorder="1" applyAlignment="1">
      <alignment wrapText="1"/>
    </xf>
    <xf numFmtId="0" fontId="11" fillId="0" borderId="0" xfId="0" applyFont="1" applyFill="1" applyBorder="1"/>
    <xf numFmtId="0" fontId="11" fillId="0" borderId="0" xfId="0" applyFont="1" applyBorder="1" applyAlignment="1">
      <alignment wrapText="1"/>
    </xf>
    <xf numFmtId="0" fontId="8" fillId="2" borderId="0" xfId="0" applyFont="1" applyFill="1" applyBorder="1"/>
    <xf numFmtId="0" fontId="8" fillId="0" borderId="0" xfId="0" applyFont="1" applyFill="1" applyBorder="1"/>
    <xf numFmtId="0" fontId="15" fillId="0" borderId="0" xfId="0" applyFont="1" applyBorder="1"/>
    <xf numFmtId="0" fontId="14" fillId="0" borderId="0" xfId="0" applyFont="1" applyBorder="1"/>
    <xf numFmtId="0" fontId="10" fillId="0" borderId="0" xfId="0" applyFont="1" applyBorder="1"/>
    <xf numFmtId="0" fontId="9" fillId="0" borderId="0" xfId="0" applyFont="1" applyBorder="1"/>
    <xf numFmtId="0" fontId="9" fillId="2" borderId="0" xfId="0" applyFont="1" applyFill="1" applyBorder="1"/>
    <xf numFmtId="0" fontId="9" fillId="0" borderId="0" xfId="0" applyFont="1" applyFill="1" applyBorder="1"/>
    <xf numFmtId="0" fontId="13" fillId="0" borderId="0" xfId="0" applyFont="1" applyBorder="1"/>
    <xf numFmtId="0" fontId="0" fillId="2" borderId="0" xfId="0" applyFill="1" applyBorder="1"/>
    <xf numFmtId="0" fontId="0" fillId="0" borderId="0" xfId="0" applyFill="1" applyBorder="1"/>
    <xf numFmtId="0" fontId="2" fillId="0" borderId="19" xfId="0" applyFont="1" applyBorder="1"/>
    <xf numFmtId="0" fontId="2" fillId="0" borderId="20" xfId="0" applyFont="1" applyBorder="1" applyAlignment="1">
      <alignment wrapText="1"/>
    </xf>
    <xf numFmtId="0" fontId="2" fillId="0" borderId="20" xfId="0" applyFont="1" applyBorder="1"/>
    <xf numFmtId="0" fontId="2" fillId="0" borderId="21" xfId="0" applyFont="1" applyBorder="1" applyAlignment="1">
      <alignment wrapText="1"/>
    </xf>
    <xf numFmtId="0" fontId="4" fillId="0" borderId="36" xfId="1" applyFont="1" applyFill="1" applyBorder="1"/>
    <xf numFmtId="0" fontId="4" fillId="0" borderId="27" xfId="0" applyFont="1" applyBorder="1"/>
    <xf numFmtId="0" fontId="4" fillId="0" borderId="39" xfId="1" quotePrefix="1" applyFont="1" applyBorder="1"/>
    <xf numFmtId="9" fontId="0" fillId="0" borderId="14" xfId="2" applyFont="1" applyBorder="1"/>
    <xf numFmtId="10" fontId="0" fillId="0" borderId="14" xfId="2" applyNumberFormat="1" applyFont="1" applyBorder="1"/>
    <xf numFmtId="0" fontId="6" fillId="0" borderId="40" xfId="0" applyFont="1" applyBorder="1"/>
    <xf numFmtId="0" fontId="0" fillId="0" borderId="41" xfId="0" applyBorder="1"/>
    <xf numFmtId="0" fontId="0" fillId="0" borderId="42" xfId="0" applyBorder="1"/>
    <xf numFmtId="0" fontId="0" fillId="0" borderId="40" xfId="0" applyBorder="1"/>
  </cellXfs>
  <cellStyles count="3">
    <cellStyle name="Normal_Sheet1" xfId="1" xr:uid="{00000000-0005-0000-0000-000000000000}"/>
    <cellStyle name="Procent" xfId="2" builtinId="5"/>
    <cellStyle name="Standaard" xfId="0" builtinId="0"/>
  </cellStyles>
  <dxfs count="0"/>
  <tableStyles count="0" defaultTableStyle="TableStyleMedium2" defaultPivotStyle="PivotStyleLight16"/>
  <colors>
    <mruColors>
      <color rgb="FF008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16"/>
  <sheetViews>
    <sheetView tabSelected="1" zoomScaleNormal="100" workbookViewId="0">
      <pane xSplit="1" topLeftCell="B1" activePane="topRight" state="frozen"/>
      <selection pane="topRight" activeCell="A10" sqref="A1:A1048576"/>
    </sheetView>
  </sheetViews>
  <sheetFormatPr defaultRowHeight="15" x14ac:dyDescent="0.2"/>
  <cols>
    <col min="1" max="1" width="21.25390625" customWidth="1"/>
    <col min="2" max="2" width="9.28125" customWidth="1"/>
    <col min="3" max="3" width="6.3203125" customWidth="1"/>
    <col min="4" max="4" width="7.12890625" bestFit="1" customWidth="1"/>
    <col min="5" max="5" width="6.72265625" customWidth="1"/>
    <col min="6" max="6" width="5.6484375" customWidth="1"/>
    <col min="7" max="7" width="6.45703125" bestFit="1" customWidth="1"/>
    <col min="8" max="8" width="5.37890625" customWidth="1"/>
    <col min="9" max="9" width="6.1875" customWidth="1"/>
    <col min="10" max="10" width="6.45703125" bestFit="1" customWidth="1"/>
    <col min="11" max="11" width="5.37890625" customWidth="1"/>
    <col min="12" max="12" width="6.9921875" customWidth="1"/>
    <col min="13" max="13" width="6.45703125" bestFit="1" customWidth="1"/>
    <col min="14" max="14" width="5.109375" customWidth="1"/>
    <col min="15" max="15" width="5.37890625" customWidth="1"/>
    <col min="16" max="16" width="7.93359375" customWidth="1"/>
    <col min="17" max="17" width="5.109375" customWidth="1"/>
    <col min="18" max="18" width="7.93359375" customWidth="1"/>
    <col min="19" max="19" width="7.93359375" bestFit="1" customWidth="1"/>
    <col min="20" max="20" width="5.51171875" customWidth="1"/>
    <col min="21" max="21" width="7.53125" customWidth="1"/>
    <col min="22" max="22" width="12.375" bestFit="1" customWidth="1"/>
    <col min="23" max="23" width="10.0859375" bestFit="1" customWidth="1"/>
    <col min="24" max="24" width="13.5859375" bestFit="1" customWidth="1"/>
    <col min="25" max="25" width="10.35546875" bestFit="1" customWidth="1"/>
    <col min="26" max="26" width="11.02734375" bestFit="1" customWidth="1"/>
    <col min="27" max="27" width="10.0859375" bestFit="1" customWidth="1"/>
    <col min="28" max="28" width="12.375" bestFit="1" customWidth="1"/>
    <col min="29" max="29" width="12.9140625" bestFit="1" customWidth="1"/>
    <col min="30" max="30" width="15.6015625" bestFit="1" customWidth="1"/>
    <col min="31" max="31" width="14.9296875" bestFit="1" customWidth="1"/>
    <col min="32" max="32" width="7.93359375" bestFit="1" customWidth="1"/>
    <col min="33" max="33" width="11.97265625" bestFit="1" customWidth="1"/>
    <col min="34" max="34" width="11.02734375" bestFit="1" customWidth="1"/>
    <col min="35" max="35" width="12.64453125" bestFit="1" customWidth="1"/>
    <col min="36" max="36" width="12.9140625" bestFit="1" customWidth="1"/>
    <col min="37" max="37" width="9.68359375" bestFit="1" customWidth="1"/>
    <col min="38" max="38" width="8.609375" bestFit="1" customWidth="1"/>
    <col min="39" max="39" width="10.0859375" bestFit="1" customWidth="1"/>
    <col min="40" max="40" width="12.9140625" bestFit="1" customWidth="1"/>
    <col min="42" max="42" width="10.89453125" bestFit="1" customWidth="1"/>
    <col min="43" max="43" width="9.953125" bestFit="1" customWidth="1"/>
    <col min="44" max="44" width="10.0859375" bestFit="1" customWidth="1"/>
    <col min="45" max="45" width="12.375" bestFit="1" customWidth="1"/>
    <col min="46" max="46" width="11.1640625" bestFit="1" customWidth="1"/>
    <col min="48" max="48" width="7.93359375" bestFit="1" customWidth="1"/>
  </cols>
  <sheetData>
    <row r="1" spans="1:61" ht="38.25" thickBot="1" x14ac:dyDescent="0.25">
      <c r="A1" s="116" t="s">
        <v>0</v>
      </c>
      <c r="B1" s="117" t="s">
        <v>1</v>
      </c>
      <c r="C1" s="117" t="s">
        <v>2</v>
      </c>
      <c r="D1" s="117" t="s">
        <v>3</v>
      </c>
      <c r="E1" s="117" t="s">
        <v>4</v>
      </c>
      <c r="F1" s="117" t="s">
        <v>5</v>
      </c>
      <c r="G1" s="117" t="s">
        <v>6</v>
      </c>
      <c r="H1" s="117" t="s">
        <v>7</v>
      </c>
      <c r="I1" s="117" t="s">
        <v>8</v>
      </c>
      <c r="J1" s="117" t="s">
        <v>9</v>
      </c>
      <c r="K1" s="117" t="s">
        <v>49</v>
      </c>
      <c r="L1" s="117" t="s">
        <v>50</v>
      </c>
      <c r="M1" s="117" t="s">
        <v>51</v>
      </c>
      <c r="N1" s="118" t="s">
        <v>10</v>
      </c>
      <c r="O1" s="117" t="s">
        <v>11</v>
      </c>
      <c r="P1" s="118" t="s">
        <v>12</v>
      </c>
      <c r="Q1" s="117" t="s">
        <v>13</v>
      </c>
      <c r="R1" s="118" t="s">
        <v>14</v>
      </c>
      <c r="S1" s="117" t="s">
        <v>15</v>
      </c>
      <c r="T1" s="117" t="s">
        <v>52</v>
      </c>
      <c r="U1" s="117" t="s">
        <v>53</v>
      </c>
      <c r="V1" s="119" t="s">
        <v>54</v>
      </c>
      <c r="W1" s="100"/>
      <c r="X1" s="100"/>
      <c r="Y1" s="81"/>
      <c r="Z1" s="81"/>
      <c r="AA1" s="100"/>
      <c r="AB1" s="100"/>
      <c r="AC1" s="101"/>
      <c r="AD1" s="101"/>
      <c r="AE1" s="101"/>
      <c r="AF1" s="102"/>
      <c r="AG1" s="103"/>
      <c r="AH1" s="104"/>
      <c r="AI1" s="104"/>
      <c r="AJ1" s="101"/>
      <c r="AK1" s="103"/>
      <c r="AL1" s="104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81"/>
      <c r="BA1" s="101"/>
      <c r="BB1" s="81"/>
      <c r="BC1" s="81"/>
      <c r="BD1" s="81"/>
      <c r="BE1" s="5"/>
      <c r="BF1" s="5"/>
      <c r="BG1" s="5"/>
      <c r="BH1" s="5"/>
      <c r="BI1" s="5"/>
    </row>
    <row r="2" spans="1:61" x14ac:dyDescent="0.2">
      <c r="A2" s="120" t="s">
        <v>44</v>
      </c>
      <c r="B2" s="51">
        <f t="shared" ref="B2:B6" si="0">E2+H2+K2</f>
        <v>22</v>
      </c>
      <c r="C2" s="14">
        <f t="shared" ref="C2:C6" si="1">F2+I2+L2</f>
        <v>150</v>
      </c>
      <c r="D2" s="15">
        <f t="shared" ref="D2:D6" si="2">C2/B2</f>
        <v>6.8181818181818183</v>
      </c>
      <c r="E2" s="14">
        <v>6</v>
      </c>
      <c r="F2" s="14">
        <v>38</v>
      </c>
      <c r="G2" s="15">
        <f t="shared" ref="G2:G6" si="3">F2/E2</f>
        <v>6.333333333333333</v>
      </c>
      <c r="H2" s="14">
        <v>15</v>
      </c>
      <c r="I2" s="14">
        <v>108</v>
      </c>
      <c r="J2" s="15">
        <f t="shared" ref="J2:J6" si="4">I2/H2</f>
        <v>7.2</v>
      </c>
      <c r="K2" s="14">
        <v>1</v>
      </c>
      <c r="L2" s="14">
        <v>4</v>
      </c>
      <c r="M2" s="15">
        <f>L2/K2</f>
        <v>4</v>
      </c>
      <c r="N2" s="14">
        <v>2</v>
      </c>
      <c r="O2" s="14">
        <v>0</v>
      </c>
      <c r="P2" s="14">
        <v>35</v>
      </c>
      <c r="Q2" s="14">
        <v>29</v>
      </c>
      <c r="R2" s="16">
        <f>Q2/P2</f>
        <v>0.82857142857142863</v>
      </c>
      <c r="S2" s="16">
        <f>C2/C$28</f>
        <v>0.21126760563380281</v>
      </c>
      <c r="T2" s="14">
        <f>183+B2</f>
        <v>205</v>
      </c>
      <c r="U2" s="14">
        <f>599+C2</f>
        <v>749</v>
      </c>
      <c r="V2" s="52">
        <f t="shared" ref="V2:V6" si="5">U2/T2</f>
        <v>3.653658536585366</v>
      </c>
      <c r="W2" s="83"/>
      <c r="X2" s="83"/>
      <c r="Y2" s="83"/>
      <c r="Z2" s="83"/>
      <c r="AA2" s="83"/>
      <c r="AB2" s="5"/>
      <c r="AC2" s="83"/>
      <c r="AD2" s="83"/>
      <c r="AE2" s="83"/>
      <c r="AF2" s="105"/>
      <c r="AG2" s="106"/>
      <c r="AH2" s="107"/>
      <c r="AI2" s="83"/>
      <c r="AJ2" s="83"/>
      <c r="AK2" s="106"/>
      <c r="AL2" s="83"/>
      <c r="AM2" s="83"/>
      <c r="AN2" s="83"/>
      <c r="AO2" s="83"/>
      <c r="AP2" s="83"/>
      <c r="AQ2" s="83"/>
      <c r="AR2" s="5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5"/>
      <c r="BF2" s="5"/>
      <c r="BG2" s="5"/>
      <c r="BH2" s="5"/>
      <c r="BI2" s="5"/>
    </row>
    <row r="3" spans="1:61" x14ac:dyDescent="0.2">
      <c r="A3" s="66" t="s">
        <v>56</v>
      </c>
      <c r="B3" s="30">
        <f t="shared" si="0"/>
        <v>20</v>
      </c>
      <c r="C3" s="10">
        <f t="shared" si="1"/>
        <v>114</v>
      </c>
      <c r="D3" s="11">
        <f t="shared" si="2"/>
        <v>5.7</v>
      </c>
      <c r="E3" s="10">
        <v>3</v>
      </c>
      <c r="F3" s="10">
        <v>14</v>
      </c>
      <c r="G3" s="11">
        <f t="shared" si="3"/>
        <v>4.666666666666667</v>
      </c>
      <c r="H3" s="10">
        <v>16</v>
      </c>
      <c r="I3" s="10">
        <v>97</v>
      </c>
      <c r="J3" s="11">
        <f t="shared" si="4"/>
        <v>6.0625</v>
      </c>
      <c r="K3" s="10">
        <v>1</v>
      </c>
      <c r="L3" s="10">
        <v>3</v>
      </c>
      <c r="M3" s="11">
        <f t="shared" ref="M3" si="6">L3/K3</f>
        <v>3</v>
      </c>
      <c r="N3" s="10">
        <v>4</v>
      </c>
      <c r="O3" s="10">
        <v>0</v>
      </c>
      <c r="P3" s="10">
        <v>18</v>
      </c>
      <c r="Q3" s="10">
        <v>14</v>
      </c>
      <c r="R3" s="12">
        <f>Q3/P3</f>
        <v>0.77777777777777779</v>
      </c>
      <c r="S3" s="12">
        <f>C3/C$28</f>
        <v>0.16056338028169015</v>
      </c>
      <c r="T3" s="10">
        <f>460+B3</f>
        <v>480</v>
      </c>
      <c r="U3" s="10">
        <f>2275+C3</f>
        <v>2389</v>
      </c>
      <c r="V3" s="45">
        <f t="shared" si="5"/>
        <v>4.9770833333333337</v>
      </c>
      <c r="W3" s="83"/>
      <c r="X3" s="83"/>
      <c r="Y3" s="83"/>
      <c r="Z3" s="108"/>
      <c r="AA3" s="109"/>
      <c r="AB3" s="5"/>
      <c r="AC3" s="108"/>
      <c r="AD3" s="83"/>
      <c r="AE3" s="83"/>
      <c r="AF3" s="105"/>
      <c r="AG3" s="106"/>
      <c r="AH3" s="83"/>
      <c r="AI3" s="83"/>
      <c r="AJ3" s="83"/>
      <c r="AK3" s="106"/>
      <c r="AL3" s="83"/>
      <c r="AM3" s="83"/>
      <c r="AN3" s="83"/>
      <c r="AO3" s="83"/>
      <c r="AP3" s="5"/>
      <c r="AQ3" s="110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5"/>
      <c r="BF3" s="5"/>
      <c r="BG3" s="5"/>
      <c r="BH3" s="5"/>
      <c r="BI3" s="5"/>
    </row>
    <row r="4" spans="1:61" x14ac:dyDescent="0.2">
      <c r="A4" s="65" t="s">
        <v>43</v>
      </c>
      <c r="B4" s="30">
        <f t="shared" si="0"/>
        <v>24</v>
      </c>
      <c r="C4" s="10">
        <f t="shared" si="1"/>
        <v>77</v>
      </c>
      <c r="D4" s="11">
        <f t="shared" si="2"/>
        <v>3.2083333333333335</v>
      </c>
      <c r="E4" s="10">
        <v>6</v>
      </c>
      <c r="F4" s="10">
        <v>28</v>
      </c>
      <c r="G4" s="11">
        <f t="shared" si="3"/>
        <v>4.666666666666667</v>
      </c>
      <c r="H4" s="10">
        <v>17</v>
      </c>
      <c r="I4" s="10">
        <v>48</v>
      </c>
      <c r="J4" s="11">
        <f t="shared" si="4"/>
        <v>2.8235294117647061</v>
      </c>
      <c r="K4" s="10">
        <v>1</v>
      </c>
      <c r="L4" s="10">
        <v>1</v>
      </c>
      <c r="M4" s="11">
        <f>L4/K4</f>
        <v>1</v>
      </c>
      <c r="N4" s="13">
        <v>6</v>
      </c>
      <c r="O4" s="10">
        <v>0</v>
      </c>
      <c r="P4" s="10">
        <v>0</v>
      </c>
      <c r="Q4" s="10">
        <v>0</v>
      </c>
      <c r="R4" s="12">
        <v>0</v>
      </c>
      <c r="S4" s="12">
        <f>C4/C$28</f>
        <v>0.10845070422535211</v>
      </c>
      <c r="T4" s="10">
        <f>289+B4</f>
        <v>313</v>
      </c>
      <c r="U4" s="10">
        <f>506+C4</f>
        <v>583</v>
      </c>
      <c r="V4" s="45">
        <f t="shared" si="5"/>
        <v>1.8626198083067094</v>
      </c>
      <c r="W4" s="83"/>
      <c r="X4" s="83"/>
      <c r="Y4" s="83"/>
      <c r="Z4" s="83"/>
      <c r="AA4" s="83"/>
      <c r="AB4" s="5"/>
      <c r="AC4" s="83"/>
      <c r="AD4" s="83"/>
      <c r="AE4" s="83"/>
      <c r="AF4" s="105"/>
      <c r="AG4" s="106"/>
      <c r="AH4" s="110"/>
      <c r="AI4" s="83"/>
      <c r="AJ4" s="83"/>
      <c r="AK4" s="106"/>
      <c r="AL4" s="83"/>
      <c r="AM4" s="83"/>
      <c r="AN4" s="83"/>
      <c r="AO4" s="83"/>
      <c r="AP4" s="83"/>
      <c r="AQ4" s="83"/>
      <c r="AR4" s="83"/>
      <c r="AS4" s="83"/>
      <c r="AT4" s="83"/>
      <c r="AU4" s="110"/>
      <c r="AV4" s="83"/>
      <c r="AW4" s="83"/>
      <c r="AX4" s="83"/>
      <c r="AY4" s="83"/>
      <c r="AZ4" s="5"/>
      <c r="BA4" s="83"/>
      <c r="BB4" s="83"/>
      <c r="BC4" s="83"/>
      <c r="BD4" s="83"/>
      <c r="BE4" s="5"/>
      <c r="BF4" s="5"/>
      <c r="BG4" s="5"/>
      <c r="BH4" s="5"/>
      <c r="BI4" s="5"/>
    </row>
    <row r="5" spans="1:61" x14ac:dyDescent="0.2">
      <c r="A5" s="66" t="s">
        <v>59</v>
      </c>
      <c r="B5" s="30">
        <f t="shared" si="0"/>
        <v>23</v>
      </c>
      <c r="C5" s="10">
        <f t="shared" si="1"/>
        <v>67</v>
      </c>
      <c r="D5" s="11">
        <f t="shared" si="2"/>
        <v>2.9130434782608696</v>
      </c>
      <c r="E5" s="10">
        <v>6</v>
      </c>
      <c r="F5" s="10">
        <v>21</v>
      </c>
      <c r="G5" s="11">
        <f t="shared" si="3"/>
        <v>3.5</v>
      </c>
      <c r="H5" s="10">
        <v>16</v>
      </c>
      <c r="I5" s="10">
        <v>45</v>
      </c>
      <c r="J5" s="11">
        <f t="shared" si="4"/>
        <v>2.8125</v>
      </c>
      <c r="K5" s="10">
        <v>1</v>
      </c>
      <c r="L5" s="10">
        <v>1</v>
      </c>
      <c r="M5" s="11">
        <f>L5/K5</f>
        <v>1</v>
      </c>
      <c r="N5" s="10">
        <v>9</v>
      </c>
      <c r="O5" s="10">
        <v>0</v>
      </c>
      <c r="P5" s="10">
        <v>4</v>
      </c>
      <c r="Q5" s="10">
        <v>3</v>
      </c>
      <c r="R5" s="12">
        <f>Q5/P5</f>
        <v>0.75</v>
      </c>
      <c r="S5" s="12">
        <f>C5/C$28</f>
        <v>9.4366197183098591E-2</v>
      </c>
      <c r="T5" s="10">
        <f>107+B5</f>
        <v>130</v>
      </c>
      <c r="U5" s="10">
        <f>330+C5</f>
        <v>397</v>
      </c>
      <c r="V5" s="45">
        <f t="shared" si="5"/>
        <v>3.0538461538461537</v>
      </c>
      <c r="W5" s="83"/>
      <c r="X5" s="83"/>
      <c r="Y5" s="83"/>
      <c r="Z5" s="83"/>
      <c r="AA5" s="83"/>
      <c r="AB5" s="5"/>
      <c r="AC5" s="83"/>
      <c r="AD5" s="83"/>
      <c r="AE5" s="83"/>
      <c r="AF5" s="105"/>
      <c r="AG5" s="106"/>
      <c r="AH5" s="83"/>
      <c r="AI5" s="83"/>
      <c r="AJ5" s="83"/>
      <c r="AK5" s="106"/>
      <c r="AL5" s="83"/>
      <c r="AM5" s="83"/>
      <c r="AN5" s="83"/>
      <c r="AO5" s="83"/>
      <c r="AP5" s="5"/>
      <c r="AQ5" s="110"/>
      <c r="AR5" s="5"/>
      <c r="AS5" s="5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5"/>
      <c r="BF5" s="5"/>
      <c r="BG5" s="5"/>
      <c r="BH5" s="5"/>
      <c r="BI5" s="5"/>
    </row>
    <row r="6" spans="1:61" x14ac:dyDescent="0.2">
      <c r="A6" s="65" t="s">
        <v>57</v>
      </c>
      <c r="B6" s="30">
        <f t="shared" si="0"/>
        <v>16</v>
      </c>
      <c r="C6" s="10">
        <f t="shared" si="1"/>
        <v>62</v>
      </c>
      <c r="D6" s="11">
        <f t="shared" si="2"/>
        <v>3.875</v>
      </c>
      <c r="E6" s="10">
        <v>5</v>
      </c>
      <c r="F6" s="10">
        <v>27</v>
      </c>
      <c r="G6" s="11">
        <f t="shared" si="3"/>
        <v>5.4</v>
      </c>
      <c r="H6" s="10">
        <v>10</v>
      </c>
      <c r="I6" s="10">
        <v>33</v>
      </c>
      <c r="J6" s="11">
        <f t="shared" si="4"/>
        <v>3.3</v>
      </c>
      <c r="K6" s="10">
        <v>1</v>
      </c>
      <c r="L6" s="10">
        <v>2</v>
      </c>
      <c r="M6" s="11">
        <f>L6/K6</f>
        <v>2</v>
      </c>
      <c r="N6" s="10">
        <v>12</v>
      </c>
      <c r="O6" s="10">
        <v>1</v>
      </c>
      <c r="P6" s="10">
        <v>1</v>
      </c>
      <c r="Q6" s="10">
        <v>1</v>
      </c>
      <c r="R6" s="12">
        <f>Q6/P6</f>
        <v>1</v>
      </c>
      <c r="S6" s="12">
        <f>C6/C$28</f>
        <v>8.7323943661971826E-2</v>
      </c>
      <c r="T6" s="10">
        <f>385+B6</f>
        <v>401</v>
      </c>
      <c r="U6" s="10">
        <f>1112+C6</f>
        <v>1174</v>
      </c>
      <c r="V6" s="45">
        <f t="shared" si="5"/>
        <v>2.9276807980049875</v>
      </c>
      <c r="W6" s="83"/>
      <c r="X6" s="83"/>
      <c r="Y6" s="83"/>
      <c r="Z6" s="83"/>
      <c r="AA6" s="83"/>
      <c r="AB6" s="5"/>
      <c r="AC6" s="109"/>
      <c r="AD6" s="83"/>
      <c r="AE6" s="83"/>
      <c r="AF6" s="105"/>
      <c r="AG6" s="106"/>
      <c r="AH6" s="83"/>
      <c r="AI6" s="83"/>
      <c r="AJ6" s="83"/>
      <c r="AK6" s="106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5"/>
      <c r="BF6" s="5"/>
      <c r="BG6" s="5"/>
      <c r="BH6" s="5"/>
      <c r="BI6" s="5"/>
    </row>
    <row r="7" spans="1:61" x14ac:dyDescent="0.2">
      <c r="A7" s="66" t="s">
        <v>71</v>
      </c>
      <c r="B7" s="30">
        <f t="shared" ref="B7:B17" si="7">E7+H7+K7</f>
        <v>11</v>
      </c>
      <c r="C7" s="10">
        <f t="shared" ref="C7:C17" si="8">F7+I7+L7</f>
        <v>57</v>
      </c>
      <c r="D7" s="11">
        <f t="shared" ref="D7" si="9">C7/B7</f>
        <v>5.1818181818181817</v>
      </c>
      <c r="E7" s="10">
        <v>0</v>
      </c>
      <c r="F7" s="10">
        <v>0</v>
      </c>
      <c r="G7" s="11">
        <v>0</v>
      </c>
      <c r="H7" s="10">
        <v>11</v>
      </c>
      <c r="I7" s="10">
        <v>57</v>
      </c>
      <c r="J7" s="11">
        <f t="shared" ref="J7" si="10">I7/H7</f>
        <v>5.1818181818181817</v>
      </c>
      <c r="K7" s="10">
        <v>0</v>
      </c>
      <c r="L7" s="10">
        <v>0</v>
      </c>
      <c r="M7" s="11">
        <v>0</v>
      </c>
      <c r="N7" s="10">
        <v>7</v>
      </c>
      <c r="O7" s="10">
        <v>1</v>
      </c>
      <c r="P7" s="10">
        <v>0</v>
      </c>
      <c r="Q7" s="10">
        <v>0</v>
      </c>
      <c r="R7" s="12">
        <v>0</v>
      </c>
      <c r="S7" s="12">
        <f>C7/C$28</f>
        <v>8.0281690140845074E-2</v>
      </c>
      <c r="T7" s="10">
        <f>42+B7</f>
        <v>53</v>
      </c>
      <c r="U7" s="10">
        <f>57+C7</f>
        <v>114</v>
      </c>
      <c r="V7" s="45">
        <f t="shared" ref="V7:V16" si="11">U7/T7</f>
        <v>2.1509433962264151</v>
      </c>
      <c r="W7" s="83"/>
      <c r="X7" s="83"/>
      <c r="Y7" s="83"/>
      <c r="Z7" s="83"/>
      <c r="AA7" s="83"/>
      <c r="AB7" s="5"/>
      <c r="AC7" s="83"/>
      <c r="AD7" s="110"/>
      <c r="AE7" s="110"/>
      <c r="AF7" s="111"/>
      <c r="AG7" s="112"/>
      <c r="AH7" s="113"/>
      <c r="AI7" s="110"/>
      <c r="AJ7" s="5"/>
      <c r="AK7" s="112"/>
      <c r="AL7" s="5"/>
      <c r="AM7" s="5"/>
      <c r="AN7" s="5"/>
      <c r="AO7" s="5"/>
      <c r="AP7" s="5"/>
      <c r="AQ7" s="110"/>
      <c r="AR7" s="83"/>
      <c r="AS7" s="5"/>
      <c r="AT7" s="83"/>
      <c r="AU7" s="110"/>
      <c r="AV7" s="83"/>
      <c r="AW7" s="5"/>
      <c r="AX7" s="83"/>
      <c r="AY7" s="5"/>
      <c r="AZ7" s="83"/>
      <c r="BA7" s="5"/>
      <c r="BB7" s="83"/>
      <c r="BC7" s="5"/>
      <c r="BD7" s="83"/>
      <c r="BE7" s="5"/>
      <c r="BF7" s="5"/>
      <c r="BG7" s="5"/>
      <c r="BH7" s="5"/>
      <c r="BI7" s="5"/>
    </row>
    <row r="8" spans="1:61" x14ac:dyDescent="0.2">
      <c r="A8" s="66" t="s">
        <v>63</v>
      </c>
      <c r="B8" s="30">
        <f t="shared" si="7"/>
        <v>21</v>
      </c>
      <c r="C8" s="10">
        <f t="shared" si="8"/>
        <v>52</v>
      </c>
      <c r="D8" s="11">
        <f t="shared" ref="D8:D17" si="12">C8/B8</f>
        <v>2.4761904761904763</v>
      </c>
      <c r="E8" s="10">
        <v>6</v>
      </c>
      <c r="F8" s="10">
        <v>31</v>
      </c>
      <c r="G8" s="11">
        <f>F8/E8</f>
        <v>5.166666666666667</v>
      </c>
      <c r="H8" s="10">
        <v>14</v>
      </c>
      <c r="I8" s="10">
        <v>21</v>
      </c>
      <c r="J8" s="11">
        <f>I8/H8</f>
        <v>1.5</v>
      </c>
      <c r="K8" s="10">
        <v>1</v>
      </c>
      <c r="L8" s="10">
        <v>0</v>
      </c>
      <c r="M8" s="11">
        <f>L8/K8</f>
        <v>0</v>
      </c>
      <c r="N8" s="10">
        <v>5</v>
      </c>
      <c r="O8" s="10">
        <v>0</v>
      </c>
      <c r="P8" s="10">
        <v>0</v>
      </c>
      <c r="Q8" s="10">
        <v>0</v>
      </c>
      <c r="R8" s="12">
        <v>0</v>
      </c>
      <c r="S8" s="12">
        <f>C8/C$28</f>
        <v>7.3239436619718309E-2</v>
      </c>
      <c r="T8" s="10">
        <f>33+B8</f>
        <v>54</v>
      </c>
      <c r="U8" s="10">
        <f>40+C8</f>
        <v>92</v>
      </c>
      <c r="V8" s="45">
        <f t="shared" si="11"/>
        <v>1.7037037037037037</v>
      </c>
      <c r="W8" s="83"/>
      <c r="X8" s="83"/>
      <c r="Y8" s="83"/>
      <c r="Z8" s="83"/>
      <c r="AA8" s="83"/>
      <c r="AB8" s="5"/>
      <c r="AC8" s="83"/>
      <c r="AD8" s="110"/>
      <c r="AE8" s="110"/>
      <c r="AF8" s="111"/>
      <c r="AG8" s="112"/>
      <c r="AH8" s="110"/>
      <c r="AI8" s="110"/>
      <c r="AJ8" s="5"/>
      <c r="AK8" s="112"/>
      <c r="AL8" s="5"/>
      <c r="AM8" s="5"/>
      <c r="AN8" s="5"/>
      <c r="AO8" s="5"/>
      <c r="AP8" s="5"/>
      <c r="AQ8" s="110"/>
      <c r="AR8" s="83"/>
      <c r="AS8" s="5"/>
      <c r="AT8" s="83"/>
      <c r="AU8" s="110"/>
      <c r="AV8" s="83"/>
      <c r="AW8" s="5"/>
      <c r="AX8" s="83"/>
      <c r="AY8" s="5"/>
      <c r="AZ8" s="83"/>
      <c r="BA8" s="5"/>
      <c r="BB8" s="83"/>
      <c r="BC8" s="5"/>
      <c r="BD8" s="83"/>
      <c r="BE8" s="5"/>
      <c r="BF8" s="5"/>
      <c r="BG8" s="5"/>
      <c r="BH8" s="5"/>
      <c r="BI8" s="5"/>
    </row>
    <row r="9" spans="1:61" x14ac:dyDescent="0.2">
      <c r="A9" s="66" t="s">
        <v>45</v>
      </c>
      <c r="B9" s="30">
        <f t="shared" si="7"/>
        <v>11</v>
      </c>
      <c r="C9" s="10">
        <f t="shared" si="8"/>
        <v>36</v>
      </c>
      <c r="D9" s="11">
        <f t="shared" si="12"/>
        <v>3.2727272727272729</v>
      </c>
      <c r="E9" s="10">
        <v>5</v>
      </c>
      <c r="F9" s="10">
        <v>26</v>
      </c>
      <c r="G9" s="11">
        <f>F9/E9</f>
        <v>5.2</v>
      </c>
      <c r="H9" s="10">
        <v>6</v>
      </c>
      <c r="I9" s="10">
        <v>10</v>
      </c>
      <c r="J9" s="11">
        <f>I9/H9</f>
        <v>1.6666666666666667</v>
      </c>
      <c r="K9" s="10">
        <v>0</v>
      </c>
      <c r="L9" s="10">
        <v>0</v>
      </c>
      <c r="M9" s="11">
        <v>0</v>
      </c>
      <c r="N9" s="10">
        <v>1</v>
      </c>
      <c r="O9" s="10">
        <v>0</v>
      </c>
      <c r="P9" s="10">
        <v>2</v>
      </c>
      <c r="Q9" s="10">
        <v>2</v>
      </c>
      <c r="R9" s="12">
        <f>Q9/P9</f>
        <v>1</v>
      </c>
      <c r="S9" s="12">
        <f>C9/C$28</f>
        <v>5.0704225352112678E-2</v>
      </c>
      <c r="T9" s="10">
        <f>257+B9</f>
        <v>268</v>
      </c>
      <c r="U9" s="10">
        <f>547+C9</f>
        <v>583</v>
      </c>
      <c r="V9" s="45">
        <f t="shared" si="11"/>
        <v>2.1753731343283582</v>
      </c>
      <c r="W9" s="83"/>
      <c r="X9" s="83"/>
      <c r="Y9" s="108"/>
      <c r="Z9" s="83"/>
      <c r="AA9" s="83"/>
      <c r="AB9" s="5"/>
      <c r="AC9" s="83"/>
      <c r="AD9" s="83"/>
      <c r="AE9" s="83"/>
      <c r="AF9" s="105"/>
      <c r="AG9" s="106"/>
      <c r="AH9" s="83"/>
      <c r="AI9" s="83"/>
      <c r="AJ9" s="83"/>
      <c r="AK9" s="106"/>
      <c r="AL9" s="83"/>
      <c r="AM9" s="83"/>
      <c r="AN9" s="83"/>
      <c r="AO9" s="83"/>
      <c r="AP9" s="5"/>
      <c r="AQ9" s="110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5"/>
      <c r="BF9" s="5"/>
      <c r="BG9" s="5"/>
      <c r="BH9" s="5"/>
      <c r="BI9" s="5"/>
    </row>
    <row r="10" spans="1:61" x14ac:dyDescent="0.2">
      <c r="A10" s="67" t="s">
        <v>58</v>
      </c>
      <c r="B10" s="30">
        <f t="shared" si="7"/>
        <v>5</v>
      </c>
      <c r="C10" s="10">
        <f t="shared" si="8"/>
        <v>22</v>
      </c>
      <c r="D10" s="11">
        <f t="shared" si="12"/>
        <v>4.4000000000000004</v>
      </c>
      <c r="E10" s="10">
        <v>4</v>
      </c>
      <c r="F10" s="10">
        <v>19</v>
      </c>
      <c r="G10" s="11">
        <f>F10/E10</f>
        <v>4.75</v>
      </c>
      <c r="H10" s="10">
        <v>1</v>
      </c>
      <c r="I10" s="10">
        <v>3</v>
      </c>
      <c r="J10" s="11">
        <f>I10/H10</f>
        <v>3</v>
      </c>
      <c r="K10" s="10">
        <v>0</v>
      </c>
      <c r="L10" s="10">
        <v>0</v>
      </c>
      <c r="M10" s="11">
        <v>0</v>
      </c>
      <c r="N10" s="10">
        <v>1</v>
      </c>
      <c r="O10" s="10">
        <v>0</v>
      </c>
      <c r="P10" s="10">
        <v>0</v>
      </c>
      <c r="Q10" s="10">
        <v>0</v>
      </c>
      <c r="R10" s="12">
        <v>0</v>
      </c>
      <c r="S10" s="12">
        <f>C10/C$28</f>
        <v>3.0985915492957747E-2</v>
      </c>
      <c r="T10" s="10">
        <f>154+B10</f>
        <v>159</v>
      </c>
      <c r="U10" s="10">
        <f>653+C10</f>
        <v>675</v>
      </c>
      <c r="V10" s="45">
        <f t="shared" si="11"/>
        <v>4.2452830188679247</v>
      </c>
      <c r="W10" s="83"/>
      <c r="X10" s="83"/>
      <c r="Y10" s="83"/>
      <c r="Z10" s="83"/>
      <c r="AA10" s="83"/>
      <c r="AB10" s="5"/>
      <c r="AC10" s="83"/>
      <c r="AD10" s="83"/>
      <c r="AE10" s="83"/>
      <c r="AF10" s="105"/>
      <c r="AG10" s="106"/>
      <c r="AH10" s="83"/>
      <c r="AI10" s="83"/>
      <c r="AJ10" s="83"/>
      <c r="AK10" s="106"/>
      <c r="AL10" s="5"/>
      <c r="AM10" s="5"/>
      <c r="AN10" s="5"/>
      <c r="AO10" s="5"/>
      <c r="AP10" s="5"/>
      <c r="AQ10" s="110"/>
      <c r="AR10" s="5"/>
      <c r="AS10" s="5"/>
      <c r="AT10" s="110"/>
      <c r="AU10" s="110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x14ac:dyDescent="0.2">
      <c r="A11" s="67" t="s">
        <v>68</v>
      </c>
      <c r="B11" s="30">
        <f t="shared" si="7"/>
        <v>9</v>
      </c>
      <c r="C11" s="10">
        <f t="shared" si="8"/>
        <v>19</v>
      </c>
      <c r="D11" s="11">
        <f t="shared" si="12"/>
        <v>2.1111111111111112</v>
      </c>
      <c r="E11" s="10">
        <v>2</v>
      </c>
      <c r="F11" s="10">
        <v>9</v>
      </c>
      <c r="G11" s="11">
        <f>F11/E11</f>
        <v>4.5</v>
      </c>
      <c r="H11" s="10">
        <v>6</v>
      </c>
      <c r="I11" s="10">
        <v>10</v>
      </c>
      <c r="J11" s="11">
        <f>I11/H11</f>
        <v>1.6666666666666667</v>
      </c>
      <c r="K11" s="10">
        <v>1</v>
      </c>
      <c r="L11" s="10">
        <v>0</v>
      </c>
      <c r="M11" s="11">
        <f t="shared" ref="M11" si="13">L11/K11</f>
        <v>0</v>
      </c>
      <c r="N11" s="10">
        <v>0</v>
      </c>
      <c r="O11" s="10">
        <v>0</v>
      </c>
      <c r="P11" s="10">
        <v>1</v>
      </c>
      <c r="Q11" s="10">
        <v>0</v>
      </c>
      <c r="R11" s="12">
        <v>0</v>
      </c>
      <c r="S11" s="12">
        <f>C11/C$28</f>
        <v>2.6760563380281689E-2</v>
      </c>
      <c r="T11" s="10">
        <f>1+B11</f>
        <v>10</v>
      </c>
      <c r="U11" s="10">
        <f>1+C11</f>
        <v>20</v>
      </c>
      <c r="V11" s="45">
        <f t="shared" si="11"/>
        <v>2</v>
      </c>
      <c r="W11" s="83"/>
      <c r="X11" s="83"/>
      <c r="Y11" s="83"/>
      <c r="Z11" s="108"/>
      <c r="AA11" s="83"/>
      <c r="AB11" s="5"/>
      <c r="AC11" s="83"/>
      <c r="AD11" s="110"/>
      <c r="AE11" s="83"/>
      <c r="AF11" s="111"/>
      <c r="AG11" s="112"/>
      <c r="AH11" s="110"/>
      <c r="AI11" s="110"/>
      <c r="AJ11" s="5"/>
      <c r="AK11" s="112"/>
      <c r="AL11" s="5"/>
      <c r="AM11" s="5"/>
      <c r="AN11" s="5"/>
      <c r="AO11" s="5"/>
      <c r="AP11" s="5"/>
      <c r="AQ11" s="110"/>
      <c r="AR11" s="5"/>
      <c r="AS11" s="5"/>
      <c r="AT11" s="83"/>
      <c r="AU11" s="83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x14ac:dyDescent="0.2">
      <c r="A12" s="66" t="s">
        <v>66</v>
      </c>
      <c r="B12" s="30">
        <f t="shared" si="7"/>
        <v>4</v>
      </c>
      <c r="C12" s="10">
        <f t="shared" si="8"/>
        <v>16</v>
      </c>
      <c r="D12" s="11">
        <f t="shared" si="12"/>
        <v>4</v>
      </c>
      <c r="E12" s="10">
        <v>3</v>
      </c>
      <c r="F12" s="10">
        <v>15</v>
      </c>
      <c r="G12" s="11">
        <f>F12/E12</f>
        <v>5</v>
      </c>
      <c r="H12" s="10">
        <v>0</v>
      </c>
      <c r="I12" s="10">
        <v>0</v>
      </c>
      <c r="J12" s="11">
        <v>0</v>
      </c>
      <c r="K12" s="10">
        <v>1</v>
      </c>
      <c r="L12" s="10">
        <v>1</v>
      </c>
      <c r="M12" s="11">
        <v>0</v>
      </c>
      <c r="N12" s="10">
        <v>0</v>
      </c>
      <c r="O12" s="10">
        <v>0</v>
      </c>
      <c r="P12" s="10">
        <v>0</v>
      </c>
      <c r="Q12" s="10">
        <v>0</v>
      </c>
      <c r="R12" s="12">
        <v>0</v>
      </c>
      <c r="S12" s="12">
        <f>C12/C$28</f>
        <v>2.2535211267605635E-2</v>
      </c>
      <c r="T12" s="10">
        <f>11+B12</f>
        <v>15</v>
      </c>
      <c r="U12" s="10">
        <f>25+C12</f>
        <v>41</v>
      </c>
      <c r="V12" s="45">
        <f t="shared" si="11"/>
        <v>2.7333333333333334</v>
      </c>
      <c r="W12" s="83"/>
      <c r="X12" s="83"/>
      <c r="Y12" s="83"/>
      <c r="Z12" s="83"/>
      <c r="AA12" s="83"/>
      <c r="AB12" s="5"/>
      <c r="AC12" s="83"/>
      <c r="AD12" s="110"/>
      <c r="AE12" s="110"/>
      <c r="AF12" s="111"/>
      <c r="AG12" s="112"/>
      <c r="AH12" s="113"/>
      <c r="AI12" s="110"/>
      <c r="AJ12" s="5"/>
      <c r="AK12" s="112"/>
      <c r="AL12" s="5"/>
      <c r="AM12" s="5"/>
      <c r="AN12" s="5"/>
      <c r="AO12" s="5"/>
      <c r="AP12" s="5"/>
      <c r="AQ12" s="110"/>
      <c r="AR12" s="83"/>
      <c r="AS12" s="5"/>
      <c r="AT12" s="83"/>
      <c r="AU12" s="110"/>
      <c r="AV12" s="108"/>
      <c r="AW12" s="5"/>
      <c r="AX12" s="83"/>
      <c r="AY12" s="5"/>
      <c r="AZ12" s="5"/>
      <c r="BA12" s="5"/>
      <c r="BB12" s="83"/>
      <c r="BC12" s="5"/>
      <c r="BD12" s="83"/>
      <c r="BE12" s="5"/>
      <c r="BF12" s="5"/>
      <c r="BG12" s="5"/>
      <c r="BH12" s="5"/>
      <c r="BI12" s="5"/>
    </row>
    <row r="13" spans="1:61" x14ac:dyDescent="0.2">
      <c r="A13" s="65" t="s">
        <v>55</v>
      </c>
      <c r="B13" s="30">
        <f t="shared" si="7"/>
        <v>4</v>
      </c>
      <c r="C13" s="10">
        <f t="shared" si="8"/>
        <v>10</v>
      </c>
      <c r="D13" s="11">
        <f t="shared" si="12"/>
        <v>2.5</v>
      </c>
      <c r="E13" s="10">
        <v>0</v>
      </c>
      <c r="F13" s="10">
        <v>0</v>
      </c>
      <c r="G13" s="11">
        <v>0</v>
      </c>
      <c r="H13" s="10">
        <v>3</v>
      </c>
      <c r="I13" s="10">
        <v>4</v>
      </c>
      <c r="J13" s="11">
        <f t="shared" ref="J13:J18" si="14">I13/H13</f>
        <v>1.3333333333333333</v>
      </c>
      <c r="K13" s="10">
        <v>1</v>
      </c>
      <c r="L13" s="10">
        <v>6</v>
      </c>
      <c r="M13" s="11">
        <f>L13/K13</f>
        <v>6</v>
      </c>
      <c r="N13" s="10">
        <v>2</v>
      </c>
      <c r="O13" s="10">
        <v>0</v>
      </c>
      <c r="P13" s="10">
        <v>0</v>
      </c>
      <c r="Q13" s="10">
        <v>0</v>
      </c>
      <c r="R13" s="12">
        <v>0</v>
      </c>
      <c r="S13" s="12">
        <f>C13/C$28</f>
        <v>1.4084507042253521E-2</v>
      </c>
      <c r="T13" s="10">
        <f>463+B13</f>
        <v>467</v>
      </c>
      <c r="U13" s="10">
        <f>2612+C13</f>
        <v>2622</v>
      </c>
      <c r="V13" s="45">
        <f t="shared" si="11"/>
        <v>5.6145610278372589</v>
      </c>
      <c r="W13" s="83"/>
      <c r="X13" s="83"/>
      <c r="Y13" s="83"/>
      <c r="Z13" s="108"/>
      <c r="AA13" s="83"/>
      <c r="AB13" s="5"/>
      <c r="AC13" s="83"/>
      <c r="AD13" s="83"/>
      <c r="AE13" s="83"/>
      <c r="AF13" s="105"/>
      <c r="AG13" s="106"/>
      <c r="AH13" s="83"/>
      <c r="AI13" s="83"/>
      <c r="AJ13" s="83"/>
      <c r="AK13" s="106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5"/>
      <c r="AX13" s="83"/>
      <c r="AY13" s="83"/>
      <c r="AZ13" s="83"/>
      <c r="BA13" s="83"/>
      <c r="BB13" s="83"/>
      <c r="BC13" s="83"/>
      <c r="BD13" s="83"/>
      <c r="BE13" s="5"/>
      <c r="BF13" s="5"/>
      <c r="BG13" s="5"/>
      <c r="BH13" s="5"/>
      <c r="BI13" s="5"/>
    </row>
    <row r="14" spans="1:61" x14ac:dyDescent="0.2">
      <c r="A14" s="66" t="s">
        <v>81</v>
      </c>
      <c r="B14" s="30">
        <f t="shared" si="7"/>
        <v>5</v>
      </c>
      <c r="C14" s="10">
        <f t="shared" si="8"/>
        <v>7</v>
      </c>
      <c r="D14" s="11">
        <f t="shared" si="12"/>
        <v>1.4</v>
      </c>
      <c r="E14" s="10">
        <v>1</v>
      </c>
      <c r="F14" s="10">
        <v>2</v>
      </c>
      <c r="G14" s="11">
        <v>0</v>
      </c>
      <c r="H14" s="10">
        <v>4</v>
      </c>
      <c r="I14" s="10">
        <v>5</v>
      </c>
      <c r="J14" s="11">
        <f t="shared" si="14"/>
        <v>1.25</v>
      </c>
      <c r="K14" s="10">
        <v>0</v>
      </c>
      <c r="L14" s="10">
        <v>0</v>
      </c>
      <c r="M14" s="11">
        <v>0</v>
      </c>
      <c r="N14" s="10">
        <v>1</v>
      </c>
      <c r="O14" s="10">
        <v>0</v>
      </c>
      <c r="P14" s="10">
        <v>0</v>
      </c>
      <c r="Q14" s="10">
        <v>0</v>
      </c>
      <c r="R14" s="12">
        <v>0</v>
      </c>
      <c r="S14" s="12">
        <f>C14/C$28</f>
        <v>9.8591549295774655E-3</v>
      </c>
      <c r="T14" s="10">
        <f>0+B14</f>
        <v>5</v>
      </c>
      <c r="U14" s="10">
        <f>0+C14</f>
        <v>7</v>
      </c>
      <c r="V14" s="45">
        <f t="shared" si="11"/>
        <v>1.4</v>
      </c>
      <c r="W14" s="83"/>
      <c r="X14" s="83"/>
      <c r="Y14" s="83"/>
      <c r="Z14" s="83"/>
      <c r="AA14" s="83"/>
      <c r="AB14" s="5"/>
      <c r="AC14" s="83"/>
      <c r="AD14" s="110"/>
      <c r="AE14" s="110"/>
      <c r="AF14" s="111"/>
      <c r="AG14" s="112"/>
      <c r="AH14" s="113"/>
      <c r="AI14" s="110"/>
      <c r="AJ14" s="5"/>
      <c r="AK14" s="112"/>
      <c r="AL14" s="5"/>
      <c r="AM14" s="5"/>
      <c r="AN14" s="5"/>
      <c r="AO14" s="5"/>
      <c r="AP14" s="5"/>
      <c r="AQ14" s="110"/>
      <c r="AR14" s="83"/>
      <c r="AS14" s="5"/>
      <c r="AT14" s="83"/>
      <c r="AU14" s="110"/>
      <c r="AV14" s="108"/>
      <c r="AW14" s="5"/>
      <c r="AX14" s="83"/>
      <c r="AY14" s="5"/>
      <c r="AZ14" s="5"/>
      <c r="BA14" s="5"/>
      <c r="BB14" s="83"/>
      <c r="BC14" s="5"/>
      <c r="BD14" s="83"/>
      <c r="BE14" s="5"/>
      <c r="BF14" s="5"/>
      <c r="BG14" s="5"/>
      <c r="BH14" s="5"/>
      <c r="BI14" s="5"/>
    </row>
    <row r="15" spans="1:61" x14ac:dyDescent="0.2">
      <c r="A15" s="66" t="s">
        <v>72</v>
      </c>
      <c r="B15" s="30">
        <f t="shared" si="7"/>
        <v>8</v>
      </c>
      <c r="C15" s="10">
        <f t="shared" si="8"/>
        <v>7</v>
      </c>
      <c r="D15" s="11">
        <f t="shared" si="12"/>
        <v>0.875</v>
      </c>
      <c r="E15" s="10">
        <v>1</v>
      </c>
      <c r="F15" s="10">
        <v>2</v>
      </c>
      <c r="G15" s="11">
        <v>0</v>
      </c>
      <c r="H15" s="10">
        <v>7</v>
      </c>
      <c r="I15" s="10">
        <v>5</v>
      </c>
      <c r="J15" s="11">
        <f t="shared" si="14"/>
        <v>0.7142857142857143</v>
      </c>
      <c r="K15" s="10">
        <v>0</v>
      </c>
      <c r="L15" s="10">
        <v>0</v>
      </c>
      <c r="M15" s="11">
        <v>0</v>
      </c>
      <c r="N15" s="10">
        <v>0</v>
      </c>
      <c r="O15" s="10">
        <v>0</v>
      </c>
      <c r="P15" s="10">
        <v>0</v>
      </c>
      <c r="Q15" s="10">
        <v>0</v>
      </c>
      <c r="R15" s="12">
        <v>0</v>
      </c>
      <c r="S15" s="12">
        <f>C15/C$28</f>
        <v>9.8591549295774655E-3</v>
      </c>
      <c r="T15" s="10">
        <f>97+B15</f>
        <v>105</v>
      </c>
      <c r="U15" s="10">
        <f>33+C15</f>
        <v>40</v>
      </c>
      <c r="V15" s="45">
        <f t="shared" si="11"/>
        <v>0.38095238095238093</v>
      </c>
      <c r="W15" s="83"/>
      <c r="X15" s="83"/>
      <c r="Y15" s="83"/>
      <c r="Z15" s="83"/>
      <c r="AA15" s="83"/>
      <c r="AB15" s="5"/>
      <c r="AC15" s="83"/>
      <c r="AD15" s="110"/>
      <c r="AE15" s="110"/>
      <c r="AF15" s="111"/>
      <c r="AG15" s="112"/>
      <c r="AH15" s="113"/>
      <c r="AI15" s="110"/>
      <c r="AJ15" s="5"/>
      <c r="AK15" s="112"/>
      <c r="AL15" s="5"/>
      <c r="AM15" s="5"/>
      <c r="AN15" s="5"/>
      <c r="AO15" s="5"/>
      <c r="AP15" s="5"/>
      <c r="AQ15" s="110"/>
      <c r="AR15" s="83"/>
      <c r="AS15" s="5"/>
      <c r="AT15" s="83"/>
      <c r="AU15" s="110"/>
      <c r="AV15" s="108"/>
      <c r="AW15" s="5"/>
      <c r="AX15" s="83"/>
      <c r="AY15" s="5"/>
      <c r="AZ15" s="5"/>
      <c r="BA15" s="5"/>
      <c r="BB15" s="83"/>
      <c r="BC15" s="5"/>
      <c r="BD15" s="83"/>
      <c r="BE15" s="5"/>
      <c r="BF15" s="5"/>
      <c r="BG15" s="5"/>
      <c r="BH15" s="5"/>
      <c r="BI15" s="5"/>
    </row>
    <row r="16" spans="1:61" x14ac:dyDescent="0.2">
      <c r="A16" s="66" t="s">
        <v>67</v>
      </c>
      <c r="B16" s="30">
        <f t="shared" si="7"/>
        <v>7</v>
      </c>
      <c r="C16" s="10">
        <f t="shared" si="8"/>
        <v>6</v>
      </c>
      <c r="D16" s="11">
        <f t="shared" si="12"/>
        <v>0.8571428571428571</v>
      </c>
      <c r="E16" s="10">
        <v>2</v>
      </c>
      <c r="F16" s="10">
        <v>2</v>
      </c>
      <c r="G16" s="11">
        <f>F16/E16</f>
        <v>1</v>
      </c>
      <c r="H16" s="10">
        <v>5</v>
      </c>
      <c r="I16" s="10">
        <v>4</v>
      </c>
      <c r="J16" s="11">
        <f t="shared" si="14"/>
        <v>0.8</v>
      </c>
      <c r="K16" s="10">
        <v>0</v>
      </c>
      <c r="L16" s="10">
        <v>0</v>
      </c>
      <c r="M16" s="11">
        <v>0</v>
      </c>
      <c r="N16" s="10">
        <v>2</v>
      </c>
      <c r="O16" s="10">
        <v>0</v>
      </c>
      <c r="P16" s="10">
        <v>0</v>
      </c>
      <c r="Q16" s="10">
        <v>0</v>
      </c>
      <c r="R16" s="12">
        <v>0</v>
      </c>
      <c r="S16" s="12">
        <f>C16/C$28</f>
        <v>8.4507042253521118E-3</v>
      </c>
      <c r="T16" s="10">
        <f>9+B16</f>
        <v>16</v>
      </c>
      <c r="U16" s="10">
        <f>10+C16</f>
        <v>16</v>
      </c>
      <c r="V16" s="45">
        <f t="shared" si="11"/>
        <v>1</v>
      </c>
      <c r="W16" s="83"/>
      <c r="X16" s="108"/>
      <c r="Y16" s="83"/>
      <c r="Z16" s="83"/>
      <c r="AA16" s="83"/>
      <c r="AB16" s="5"/>
      <c r="AC16" s="83"/>
      <c r="AD16" s="83"/>
      <c r="AE16" s="110"/>
      <c r="AF16" s="105"/>
      <c r="AG16" s="106"/>
      <c r="AH16" s="83"/>
      <c r="AI16" s="83"/>
      <c r="AJ16" s="83"/>
      <c r="AK16" s="106"/>
      <c r="AL16" s="83"/>
      <c r="AM16" s="83"/>
      <c r="AN16" s="83"/>
      <c r="AO16" s="83"/>
      <c r="AP16" s="5"/>
      <c r="AQ16" s="110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5"/>
      <c r="BF16" s="5"/>
      <c r="BG16" s="5"/>
      <c r="BH16" s="5"/>
      <c r="BI16" s="5"/>
    </row>
    <row r="17" spans="1:61" x14ac:dyDescent="0.2">
      <c r="A17" s="66" t="s">
        <v>76</v>
      </c>
      <c r="B17" s="30">
        <f t="shared" si="7"/>
        <v>2</v>
      </c>
      <c r="C17" s="10">
        <f t="shared" si="8"/>
        <v>4</v>
      </c>
      <c r="D17" s="11">
        <f t="shared" si="12"/>
        <v>2</v>
      </c>
      <c r="E17" s="10">
        <v>0</v>
      </c>
      <c r="F17" s="10">
        <v>0</v>
      </c>
      <c r="G17" s="11">
        <v>0</v>
      </c>
      <c r="H17" s="10">
        <v>2</v>
      </c>
      <c r="I17" s="10">
        <v>4</v>
      </c>
      <c r="J17" s="11">
        <f t="shared" si="14"/>
        <v>2</v>
      </c>
      <c r="K17" s="10">
        <v>0</v>
      </c>
      <c r="L17" s="10">
        <v>0</v>
      </c>
      <c r="M17" s="11">
        <v>0</v>
      </c>
      <c r="N17" s="10">
        <v>0</v>
      </c>
      <c r="O17" s="10">
        <v>0</v>
      </c>
      <c r="P17" s="10">
        <v>0</v>
      </c>
      <c r="Q17" s="10">
        <v>0</v>
      </c>
      <c r="R17" s="12">
        <v>0</v>
      </c>
      <c r="S17" s="12">
        <f>C17/C$28</f>
        <v>5.6338028169014088E-3</v>
      </c>
      <c r="T17" s="10">
        <f>13+B17</f>
        <v>15</v>
      </c>
      <c r="U17" s="10">
        <f>3+C17</f>
        <v>7</v>
      </c>
      <c r="V17" s="45">
        <f t="shared" ref="V17" si="15">U17/T17</f>
        <v>0.46666666666666667</v>
      </c>
      <c r="W17" s="83"/>
      <c r="X17" s="83"/>
      <c r="Y17" s="83"/>
      <c r="Z17" s="83"/>
      <c r="AA17" s="83"/>
      <c r="AB17" s="5"/>
      <c r="AC17" s="83"/>
      <c r="AD17" s="110"/>
      <c r="AE17" s="110"/>
      <c r="AF17" s="111"/>
      <c r="AG17" s="112"/>
      <c r="AH17" s="113"/>
      <c r="AI17" s="110"/>
      <c r="AJ17" s="5"/>
      <c r="AK17" s="112"/>
      <c r="AL17" s="5"/>
      <c r="AM17" s="5"/>
      <c r="AN17" s="5"/>
      <c r="AO17" s="5"/>
      <c r="AP17" s="5"/>
      <c r="AQ17" s="110"/>
      <c r="AR17" s="83"/>
      <c r="AS17" s="5"/>
      <c r="AT17" s="83"/>
      <c r="AU17" s="110"/>
      <c r="AV17" s="108"/>
      <c r="AW17" s="5"/>
      <c r="AX17" s="83"/>
      <c r="AY17" s="5"/>
      <c r="AZ17" s="5"/>
      <c r="BA17" s="5"/>
      <c r="BB17" s="83"/>
      <c r="BC17" s="5"/>
      <c r="BD17" s="83"/>
      <c r="BE17" s="5"/>
      <c r="BF17" s="5"/>
      <c r="BG17" s="5"/>
      <c r="BH17" s="5"/>
      <c r="BI17" s="5"/>
    </row>
    <row r="18" spans="1:61" x14ac:dyDescent="0.2">
      <c r="A18" s="66" t="s">
        <v>69</v>
      </c>
      <c r="B18" s="30">
        <f t="shared" ref="B18" si="16">E18+H18+K18</f>
        <v>1</v>
      </c>
      <c r="C18" s="10">
        <f t="shared" ref="C18" si="17">F18+I18+L18</f>
        <v>2</v>
      </c>
      <c r="D18" s="11">
        <f t="shared" ref="D18" si="18">C18/B18</f>
        <v>2</v>
      </c>
      <c r="E18" s="10">
        <v>0</v>
      </c>
      <c r="F18" s="10">
        <v>0</v>
      </c>
      <c r="G18" s="11">
        <v>0</v>
      </c>
      <c r="H18" s="10">
        <v>1</v>
      </c>
      <c r="I18" s="10">
        <v>2</v>
      </c>
      <c r="J18" s="11">
        <f t="shared" si="14"/>
        <v>2</v>
      </c>
      <c r="K18" s="10">
        <v>0</v>
      </c>
      <c r="L18" s="10">
        <v>0</v>
      </c>
      <c r="M18" s="11">
        <v>0</v>
      </c>
      <c r="N18" s="10">
        <v>0</v>
      </c>
      <c r="O18" s="10">
        <v>0</v>
      </c>
      <c r="P18" s="10">
        <v>0</v>
      </c>
      <c r="Q18" s="10">
        <v>0</v>
      </c>
      <c r="R18" s="12">
        <v>0</v>
      </c>
      <c r="S18" s="12">
        <f>C18/C$28</f>
        <v>2.8169014084507044E-3</v>
      </c>
      <c r="T18" s="10">
        <f>0+B18</f>
        <v>1</v>
      </c>
      <c r="U18" s="10">
        <f>0+C18</f>
        <v>2</v>
      </c>
      <c r="V18" s="45">
        <f>U18/T18</f>
        <v>2</v>
      </c>
      <c r="W18" s="83"/>
      <c r="X18" s="83"/>
      <c r="Y18" s="83"/>
      <c r="Z18" s="83"/>
      <c r="AA18" s="83"/>
      <c r="AB18" s="5"/>
      <c r="AC18" s="83"/>
      <c r="AD18" s="110"/>
      <c r="AE18" s="110"/>
      <c r="AF18" s="111"/>
      <c r="AG18" s="112"/>
      <c r="AH18" s="113"/>
      <c r="AI18" s="110"/>
      <c r="AJ18" s="5"/>
      <c r="AK18" s="112"/>
      <c r="AL18" s="5"/>
      <c r="AM18" s="5"/>
      <c r="AN18" s="5"/>
      <c r="AO18" s="5"/>
      <c r="AP18" s="5"/>
      <c r="AQ18" s="110"/>
      <c r="AR18" s="83"/>
      <c r="AS18" s="5"/>
      <c r="AT18" s="83"/>
      <c r="AU18" s="110"/>
      <c r="AV18" s="108"/>
      <c r="AW18" s="5"/>
      <c r="AX18" s="83"/>
      <c r="AY18" s="5"/>
      <c r="AZ18" s="5"/>
      <c r="BA18" s="5"/>
      <c r="BB18" s="83"/>
      <c r="BC18" s="5"/>
      <c r="BD18" s="83"/>
      <c r="BE18" s="5"/>
      <c r="BF18" s="5"/>
      <c r="BG18" s="5"/>
      <c r="BH18" s="5"/>
      <c r="BI18" s="5"/>
    </row>
    <row r="19" spans="1:61" x14ac:dyDescent="0.2">
      <c r="A19" s="66" t="s">
        <v>73</v>
      </c>
      <c r="B19" s="30">
        <f t="shared" ref="B19:C22" si="19">E19+H19+K19</f>
        <v>1</v>
      </c>
      <c r="C19" s="10">
        <f t="shared" si="19"/>
        <v>1</v>
      </c>
      <c r="D19" s="11">
        <f>C19/B19</f>
        <v>1</v>
      </c>
      <c r="E19" s="10">
        <v>1</v>
      </c>
      <c r="F19" s="10">
        <v>1</v>
      </c>
      <c r="G19" s="11">
        <v>0</v>
      </c>
      <c r="H19" s="10">
        <v>0</v>
      </c>
      <c r="I19" s="10">
        <v>0</v>
      </c>
      <c r="J19" s="11">
        <v>0</v>
      </c>
      <c r="K19" s="10">
        <v>0</v>
      </c>
      <c r="L19" s="10">
        <v>0</v>
      </c>
      <c r="M19" s="11">
        <v>0</v>
      </c>
      <c r="N19" s="10">
        <v>0</v>
      </c>
      <c r="O19" s="10">
        <v>0</v>
      </c>
      <c r="P19" s="10">
        <v>0</v>
      </c>
      <c r="Q19" s="10">
        <v>0</v>
      </c>
      <c r="R19" s="12">
        <v>0</v>
      </c>
      <c r="S19" s="12">
        <f>C19/C$28</f>
        <v>1.4084507042253522E-3</v>
      </c>
      <c r="T19" s="10">
        <f>482+B19</f>
        <v>483</v>
      </c>
      <c r="U19" s="10">
        <f>3+C19</f>
        <v>4</v>
      </c>
      <c r="V19" s="45">
        <f t="shared" ref="V19:V21" si="20">U19/T19</f>
        <v>8.2815734989648039E-3</v>
      </c>
      <c r="W19" s="83"/>
      <c r="X19" s="83"/>
      <c r="Y19" s="83"/>
      <c r="Z19" s="83"/>
      <c r="AA19" s="83"/>
      <c r="AB19" s="5"/>
      <c r="AC19" s="83"/>
      <c r="AD19" s="110"/>
      <c r="AE19" s="110"/>
      <c r="AF19" s="111"/>
      <c r="AG19" s="112"/>
      <c r="AH19" s="113"/>
      <c r="AI19" s="110"/>
      <c r="AJ19" s="5"/>
      <c r="AK19" s="112"/>
      <c r="AL19" s="5"/>
      <c r="AM19" s="5"/>
      <c r="AN19" s="5"/>
      <c r="AO19" s="5"/>
      <c r="AP19" s="5"/>
      <c r="AQ19" s="110"/>
      <c r="AR19" s="83"/>
      <c r="AS19" s="5"/>
      <c r="AT19" s="83"/>
      <c r="AU19" s="110"/>
      <c r="AV19" s="108"/>
      <c r="AW19" s="5"/>
      <c r="AX19" s="83"/>
      <c r="AY19" s="5"/>
      <c r="AZ19" s="5"/>
      <c r="BA19" s="5"/>
      <c r="BB19" s="83"/>
      <c r="BC19" s="5"/>
      <c r="BD19" s="83"/>
      <c r="BE19" s="5"/>
      <c r="BF19" s="5"/>
      <c r="BG19" s="5"/>
      <c r="BH19" s="5"/>
      <c r="BI19" s="5"/>
    </row>
    <row r="20" spans="1:61" x14ac:dyDescent="0.2">
      <c r="A20" s="66" t="s">
        <v>77</v>
      </c>
      <c r="B20" s="30">
        <f>E20+H20+K20</f>
        <v>1</v>
      </c>
      <c r="C20" s="10">
        <f>F20+I20+L20</f>
        <v>1</v>
      </c>
      <c r="D20" s="11">
        <f>C20/B20</f>
        <v>1</v>
      </c>
      <c r="E20" s="10">
        <v>0</v>
      </c>
      <c r="F20" s="10">
        <v>0</v>
      </c>
      <c r="G20" s="11">
        <v>0</v>
      </c>
      <c r="H20" s="10">
        <v>1</v>
      </c>
      <c r="I20" s="10">
        <v>1</v>
      </c>
      <c r="J20" s="11">
        <f>I20/H20</f>
        <v>1</v>
      </c>
      <c r="K20" s="10">
        <v>0</v>
      </c>
      <c r="L20" s="10">
        <v>0</v>
      </c>
      <c r="M20" s="11">
        <v>0</v>
      </c>
      <c r="N20" s="10">
        <v>0</v>
      </c>
      <c r="O20" s="10">
        <v>0</v>
      </c>
      <c r="P20" s="10">
        <v>0</v>
      </c>
      <c r="Q20" s="10">
        <v>0</v>
      </c>
      <c r="R20" s="12">
        <v>0</v>
      </c>
      <c r="S20" s="12">
        <f>C20/C$28</f>
        <v>1.4084507042253522E-3</v>
      </c>
      <c r="T20" s="10">
        <f>2+B20</f>
        <v>3</v>
      </c>
      <c r="U20" s="10">
        <f>5+C20</f>
        <v>6</v>
      </c>
      <c r="V20" s="45">
        <f t="shared" si="20"/>
        <v>2</v>
      </c>
      <c r="W20" s="83"/>
      <c r="X20" s="83"/>
      <c r="Y20" s="83"/>
      <c r="Z20" s="83"/>
      <c r="AA20" s="83"/>
      <c r="AB20" s="5"/>
      <c r="AC20" s="83"/>
      <c r="AD20" s="110"/>
      <c r="AE20" s="110"/>
      <c r="AF20" s="111"/>
      <c r="AG20" s="112"/>
      <c r="AH20" s="113"/>
      <c r="AI20" s="110"/>
      <c r="AJ20" s="5"/>
      <c r="AK20" s="112"/>
      <c r="AL20" s="5"/>
      <c r="AM20" s="5"/>
      <c r="AN20" s="5"/>
      <c r="AO20" s="5"/>
      <c r="AP20" s="5"/>
      <c r="AQ20" s="110"/>
      <c r="AR20" s="83"/>
      <c r="AS20" s="5"/>
      <c r="AT20" s="83"/>
      <c r="AU20" s="110"/>
      <c r="AV20" s="108"/>
      <c r="AW20" s="5"/>
      <c r="AX20" s="83"/>
      <c r="AY20" s="5"/>
      <c r="AZ20" s="5"/>
      <c r="BA20" s="5"/>
      <c r="BB20" s="83"/>
      <c r="BC20" s="5"/>
      <c r="BD20" s="83"/>
      <c r="BE20" s="5"/>
      <c r="BF20" s="5"/>
      <c r="BG20" s="5"/>
      <c r="BH20" s="5"/>
      <c r="BI20" s="5"/>
    </row>
    <row r="21" spans="1:61" x14ac:dyDescent="0.2">
      <c r="A21" s="66" t="s">
        <v>70</v>
      </c>
      <c r="B21" s="30">
        <f t="shared" si="19"/>
        <v>1</v>
      </c>
      <c r="C21" s="10">
        <f t="shared" si="19"/>
        <v>0</v>
      </c>
      <c r="D21" s="11">
        <f>C21/B21</f>
        <v>0</v>
      </c>
      <c r="E21" s="10">
        <v>0</v>
      </c>
      <c r="F21" s="10">
        <v>0</v>
      </c>
      <c r="G21" s="11">
        <v>0</v>
      </c>
      <c r="H21" s="10">
        <v>1</v>
      </c>
      <c r="I21" s="10">
        <v>0</v>
      </c>
      <c r="J21" s="11">
        <f>I21/H21</f>
        <v>0</v>
      </c>
      <c r="K21" s="10">
        <v>0</v>
      </c>
      <c r="L21" s="10">
        <v>0</v>
      </c>
      <c r="M21" s="11">
        <v>0</v>
      </c>
      <c r="N21" s="10">
        <v>2</v>
      </c>
      <c r="O21" s="10">
        <v>0</v>
      </c>
      <c r="P21" s="10">
        <v>0</v>
      </c>
      <c r="Q21" s="10">
        <v>0</v>
      </c>
      <c r="R21" s="12">
        <v>0</v>
      </c>
      <c r="S21" s="12">
        <f>C21/C$28</f>
        <v>0</v>
      </c>
      <c r="T21" s="10">
        <f>0+B21</f>
        <v>1</v>
      </c>
      <c r="U21" s="10">
        <f>0+C21</f>
        <v>0</v>
      </c>
      <c r="V21" s="45">
        <f t="shared" si="20"/>
        <v>0</v>
      </c>
      <c r="W21" s="83"/>
      <c r="X21" s="83"/>
      <c r="Y21" s="83"/>
      <c r="Z21" s="83"/>
      <c r="AA21" s="83"/>
      <c r="AB21" s="5"/>
      <c r="AC21" s="83"/>
      <c r="AD21" s="110"/>
      <c r="AE21" s="110"/>
      <c r="AF21" s="111"/>
      <c r="AG21" s="112"/>
      <c r="AH21" s="113"/>
      <c r="AI21" s="110"/>
      <c r="AJ21" s="5"/>
      <c r="AK21" s="112"/>
      <c r="AL21" s="5"/>
      <c r="AM21" s="5"/>
      <c r="AN21" s="5"/>
      <c r="AO21" s="5"/>
      <c r="AP21" s="5"/>
      <c r="AQ21" s="110"/>
      <c r="AR21" s="83"/>
      <c r="AS21" s="5"/>
      <c r="AT21" s="83"/>
      <c r="AU21" s="110"/>
      <c r="AV21" s="108"/>
      <c r="AW21" s="5"/>
      <c r="AX21" s="83"/>
      <c r="AY21" s="5"/>
      <c r="AZ21" s="5"/>
      <c r="BA21" s="5"/>
      <c r="BB21" s="83"/>
      <c r="BC21" s="5"/>
      <c r="BD21" s="83"/>
      <c r="BE21" s="5"/>
      <c r="BF21" s="5"/>
      <c r="BG21" s="5"/>
      <c r="BH21" s="5"/>
      <c r="BI21" s="5"/>
    </row>
    <row r="22" spans="1:61" x14ac:dyDescent="0.2">
      <c r="A22" s="65" t="s">
        <v>64</v>
      </c>
      <c r="B22" s="30">
        <f t="shared" si="19"/>
        <v>3</v>
      </c>
      <c r="C22" s="10">
        <f t="shared" si="19"/>
        <v>0</v>
      </c>
      <c r="D22" s="11">
        <f>C22/B22</f>
        <v>0</v>
      </c>
      <c r="E22" s="10">
        <v>3</v>
      </c>
      <c r="F22" s="10">
        <v>0</v>
      </c>
      <c r="G22" s="11">
        <f>F22/E22</f>
        <v>0</v>
      </c>
      <c r="H22" s="10">
        <v>0</v>
      </c>
      <c r="I22" s="10">
        <v>0</v>
      </c>
      <c r="J22" s="11">
        <v>0</v>
      </c>
      <c r="K22" s="10">
        <v>0</v>
      </c>
      <c r="L22" s="10">
        <v>0</v>
      </c>
      <c r="M22" s="11">
        <v>0</v>
      </c>
      <c r="N22" s="10">
        <v>0</v>
      </c>
      <c r="O22" s="10">
        <v>0</v>
      </c>
      <c r="P22" s="10">
        <v>0</v>
      </c>
      <c r="Q22" s="10">
        <v>0</v>
      </c>
      <c r="R22" s="12">
        <v>0</v>
      </c>
      <c r="S22" s="12">
        <f>C22/C$28</f>
        <v>0</v>
      </c>
      <c r="T22" s="10">
        <f>10+B22</f>
        <v>13</v>
      </c>
      <c r="U22" s="10">
        <f>0+C22</f>
        <v>0</v>
      </c>
      <c r="V22" s="45">
        <f>U22/T22</f>
        <v>0</v>
      </c>
      <c r="W22" s="110"/>
      <c r="X22" s="110"/>
      <c r="Y22" s="110"/>
      <c r="Z22" s="110"/>
      <c r="AA22" s="110"/>
      <c r="AB22" s="5"/>
      <c r="AC22" s="110"/>
      <c r="AD22" s="110"/>
      <c r="AE22" s="110"/>
      <c r="AF22" s="111"/>
      <c r="AG22" s="112"/>
      <c r="AH22" s="110"/>
      <c r="AI22" s="110"/>
      <c r="AJ22" s="5"/>
      <c r="AK22" s="112"/>
      <c r="AL22" s="5"/>
      <c r="AM22" s="5"/>
      <c r="AN22" s="5"/>
      <c r="AO22" s="5"/>
      <c r="AP22" s="5"/>
      <c r="AQ22" s="110"/>
      <c r="AR22" s="5"/>
      <c r="AS22" s="5"/>
      <c r="AT22" s="110"/>
      <c r="AU22" s="110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x14ac:dyDescent="0.2">
      <c r="A23" s="66" t="s">
        <v>78</v>
      </c>
      <c r="B23" s="30">
        <f>E23+H23+K23</f>
        <v>1</v>
      </c>
      <c r="C23" s="10">
        <f>F23+I23+L23</f>
        <v>0</v>
      </c>
      <c r="D23" s="11">
        <v>0</v>
      </c>
      <c r="E23" s="10">
        <v>0</v>
      </c>
      <c r="F23" s="10">
        <v>0</v>
      </c>
      <c r="G23" s="11">
        <v>0</v>
      </c>
      <c r="H23" s="10">
        <v>1</v>
      </c>
      <c r="I23" s="10">
        <v>0</v>
      </c>
      <c r="J23" s="11">
        <f>I23/H23</f>
        <v>0</v>
      </c>
      <c r="K23" s="10">
        <v>0</v>
      </c>
      <c r="L23" s="10">
        <v>0</v>
      </c>
      <c r="M23" s="11">
        <v>0</v>
      </c>
      <c r="N23" s="10">
        <v>0</v>
      </c>
      <c r="O23" s="10">
        <v>0</v>
      </c>
      <c r="P23" s="10">
        <v>0</v>
      </c>
      <c r="Q23" s="10">
        <v>0</v>
      </c>
      <c r="R23" s="12">
        <v>0</v>
      </c>
      <c r="S23" s="12">
        <f>C23/C$28</f>
        <v>0</v>
      </c>
      <c r="T23" s="10">
        <f>1+B23</f>
        <v>2</v>
      </c>
      <c r="U23" s="10">
        <f>0+C23</f>
        <v>0</v>
      </c>
      <c r="V23" s="45">
        <f>U23/T23</f>
        <v>0</v>
      </c>
      <c r="W23" s="83"/>
      <c r="X23" s="83"/>
      <c r="Y23" s="83"/>
      <c r="Z23" s="83"/>
      <c r="AA23" s="83"/>
      <c r="AB23" s="5"/>
      <c r="AC23" s="83"/>
      <c r="AD23" s="110"/>
      <c r="AE23" s="110"/>
      <c r="AF23" s="111"/>
      <c r="AG23" s="112"/>
      <c r="AH23" s="113"/>
      <c r="AI23" s="110"/>
      <c r="AJ23" s="5"/>
      <c r="AK23" s="112"/>
      <c r="AL23" s="5"/>
      <c r="AM23" s="5"/>
      <c r="AN23" s="5"/>
      <c r="AO23" s="5"/>
      <c r="AP23" s="5"/>
      <c r="AQ23" s="110"/>
      <c r="AR23" s="83"/>
      <c r="AS23" s="5"/>
      <c r="AT23" s="108"/>
      <c r="AU23" s="113"/>
      <c r="AV23" s="108"/>
      <c r="AW23" s="5"/>
      <c r="AX23" s="83"/>
      <c r="AY23" s="5"/>
      <c r="AZ23" s="5"/>
      <c r="BA23" s="5"/>
      <c r="BB23" s="83"/>
      <c r="BC23" s="5"/>
      <c r="BD23" s="83"/>
      <c r="BF23" s="5"/>
      <c r="BG23" s="5"/>
      <c r="BH23" s="5"/>
      <c r="BI23" s="5"/>
    </row>
    <row r="24" spans="1:61" x14ac:dyDescent="0.2">
      <c r="A24" s="66" t="s">
        <v>80</v>
      </c>
      <c r="B24" s="30">
        <f t="shared" ref="B24:C24" si="21">E24+H24+K24</f>
        <v>17</v>
      </c>
      <c r="C24" s="10">
        <f t="shared" si="21"/>
        <v>0</v>
      </c>
      <c r="D24" s="11">
        <f>C24/B24</f>
        <v>0</v>
      </c>
      <c r="E24" s="10">
        <v>1</v>
      </c>
      <c r="F24" s="10">
        <v>0</v>
      </c>
      <c r="G24" s="11">
        <v>0</v>
      </c>
      <c r="H24" s="10">
        <v>15</v>
      </c>
      <c r="I24" s="10">
        <v>0</v>
      </c>
      <c r="J24" s="11">
        <f>I24/H24</f>
        <v>0</v>
      </c>
      <c r="K24" s="10">
        <v>1</v>
      </c>
      <c r="L24" s="10">
        <v>0</v>
      </c>
      <c r="M24" s="11">
        <f t="shared" ref="M24" si="22">L24/K24</f>
        <v>0</v>
      </c>
      <c r="N24" s="10">
        <v>0</v>
      </c>
      <c r="O24" s="10">
        <v>0</v>
      </c>
      <c r="P24" s="10">
        <v>0</v>
      </c>
      <c r="Q24" s="10">
        <v>0</v>
      </c>
      <c r="R24" s="12">
        <v>0</v>
      </c>
      <c r="S24" s="12">
        <f>C24/C$28</f>
        <v>0</v>
      </c>
      <c r="T24" s="10">
        <f>129+B24</f>
        <v>146</v>
      </c>
      <c r="U24" s="10">
        <f>2+C24</f>
        <v>2</v>
      </c>
      <c r="V24" s="45">
        <f>U24/T24</f>
        <v>1.3698630136986301E-2</v>
      </c>
      <c r="W24" s="83"/>
      <c r="X24" s="83"/>
      <c r="Y24" s="89"/>
      <c r="Z24" s="83"/>
      <c r="AA24" s="83"/>
      <c r="AB24" s="5"/>
      <c r="AC24" s="83"/>
      <c r="AD24" s="110"/>
      <c r="AE24" s="110"/>
      <c r="AF24" s="111"/>
      <c r="AG24" s="112"/>
      <c r="AH24" s="110"/>
      <c r="AI24" s="110"/>
      <c r="AJ24" s="5"/>
      <c r="AK24" s="112"/>
      <c r="AL24" s="5"/>
      <c r="AM24" s="5"/>
      <c r="AN24" s="5"/>
      <c r="AO24" s="5"/>
      <c r="AP24" s="5"/>
      <c r="AQ24" s="110"/>
      <c r="AR24" s="83"/>
      <c r="AS24" s="5"/>
      <c r="AT24" s="83"/>
      <c r="AU24" s="110"/>
      <c r="AV24" s="83"/>
      <c r="AW24" s="5"/>
      <c r="AX24" s="83"/>
      <c r="AY24" s="5"/>
      <c r="AZ24" s="83"/>
      <c r="BA24" s="5"/>
      <c r="BB24" s="83"/>
      <c r="BC24" s="5"/>
      <c r="BD24" s="83"/>
      <c r="BE24" s="5"/>
      <c r="BF24" s="5"/>
      <c r="BG24" s="5"/>
      <c r="BH24" s="5"/>
      <c r="BI24" s="5"/>
    </row>
    <row r="25" spans="1:61" x14ac:dyDescent="0.2">
      <c r="A25" s="66" t="s">
        <v>42</v>
      </c>
      <c r="B25" s="30">
        <f t="shared" ref="B25" si="23">E25+H25+K25</f>
        <v>20</v>
      </c>
      <c r="C25" s="10">
        <f t="shared" ref="C25" si="24">F25+I25+L25</f>
        <v>0</v>
      </c>
      <c r="D25" s="11">
        <f>C25/B25</f>
        <v>0</v>
      </c>
      <c r="E25" s="10">
        <v>3</v>
      </c>
      <c r="F25" s="10">
        <v>0</v>
      </c>
      <c r="G25" s="11">
        <f>F25/E25</f>
        <v>0</v>
      </c>
      <c r="H25" s="10">
        <v>16</v>
      </c>
      <c r="I25" s="10">
        <v>0</v>
      </c>
      <c r="J25" s="11">
        <f>I25/H25</f>
        <v>0</v>
      </c>
      <c r="K25" s="10">
        <v>1</v>
      </c>
      <c r="L25" s="10">
        <v>0</v>
      </c>
      <c r="M25" s="11">
        <f>L25/K25</f>
        <v>0</v>
      </c>
      <c r="N25" s="10">
        <v>0</v>
      </c>
      <c r="O25" s="10">
        <v>0</v>
      </c>
      <c r="P25" s="10">
        <v>0</v>
      </c>
      <c r="Q25" s="10">
        <v>0</v>
      </c>
      <c r="R25" s="12">
        <v>0</v>
      </c>
      <c r="S25" s="12">
        <f>C25/C$28</f>
        <v>0</v>
      </c>
      <c r="T25" s="10">
        <f>413+B25</f>
        <v>433</v>
      </c>
      <c r="U25" s="10">
        <f>1+C25</f>
        <v>1</v>
      </c>
      <c r="V25" s="45">
        <f t="shared" ref="V25" si="25">U25/T25</f>
        <v>2.3094688221709007E-3</v>
      </c>
      <c r="W25" s="83"/>
      <c r="X25" s="83"/>
      <c r="Y25" s="83"/>
      <c r="Z25" s="83"/>
      <c r="AA25" s="83"/>
      <c r="AB25" s="5"/>
      <c r="AC25" s="83"/>
      <c r="AD25" s="110"/>
      <c r="AE25" s="110"/>
      <c r="AF25" s="111"/>
      <c r="AG25" s="112"/>
      <c r="AH25" s="110"/>
      <c r="AI25" s="110"/>
      <c r="AJ25" s="5"/>
      <c r="AK25" s="112"/>
      <c r="AL25" s="5"/>
      <c r="AM25" s="5"/>
      <c r="AN25" s="5"/>
      <c r="AO25" s="5"/>
      <c r="AP25" s="5"/>
      <c r="AQ25" s="110"/>
      <c r="AR25" s="83"/>
      <c r="AS25" s="5"/>
      <c r="AT25" s="83"/>
      <c r="AU25" s="110"/>
      <c r="AV25" s="108"/>
      <c r="AW25" s="5"/>
      <c r="AX25" s="83"/>
      <c r="AY25" s="5"/>
      <c r="AZ25" s="5"/>
      <c r="BA25" s="5"/>
      <c r="BB25" s="83"/>
      <c r="BC25" s="5"/>
      <c r="BD25" s="83"/>
      <c r="BE25" s="5"/>
      <c r="BF25" s="5"/>
      <c r="BG25" s="5"/>
      <c r="BH25" s="5"/>
      <c r="BI25" s="5"/>
    </row>
    <row r="26" spans="1:61" ht="15.75" thickBot="1" x14ac:dyDescent="0.25">
      <c r="A26" s="121" t="s">
        <v>75</v>
      </c>
      <c r="B26" s="28">
        <f>E26+H26+K26</f>
        <v>0</v>
      </c>
      <c r="C26" s="20">
        <f>F26+I26+L26</f>
        <v>0</v>
      </c>
      <c r="D26" s="21">
        <v>0</v>
      </c>
      <c r="E26" s="20">
        <v>0</v>
      </c>
      <c r="F26" s="20">
        <v>0</v>
      </c>
      <c r="G26" s="21">
        <v>0</v>
      </c>
      <c r="H26" s="20">
        <v>0</v>
      </c>
      <c r="I26" s="20">
        <v>0</v>
      </c>
      <c r="J26" s="21">
        <v>0</v>
      </c>
      <c r="K26" s="20">
        <v>0</v>
      </c>
      <c r="L26" s="20">
        <f t="shared" ref="L19:L26" si="26">AF26</f>
        <v>0</v>
      </c>
      <c r="M26" s="21">
        <v>0</v>
      </c>
      <c r="N26" s="20">
        <v>1</v>
      </c>
      <c r="O26" s="20">
        <v>0</v>
      </c>
      <c r="P26" s="20">
        <v>0</v>
      </c>
      <c r="Q26" s="20">
        <v>0</v>
      </c>
      <c r="R26" s="22">
        <v>0</v>
      </c>
      <c r="S26" s="22">
        <f>C26/C$28</f>
        <v>0</v>
      </c>
      <c r="T26" s="20">
        <v>0</v>
      </c>
      <c r="U26" s="20">
        <f>0+C26</f>
        <v>0</v>
      </c>
      <c r="V26" s="46"/>
      <c r="W26" s="83"/>
      <c r="X26" s="83"/>
      <c r="Y26" s="83"/>
      <c r="Z26" s="83"/>
      <c r="AA26" s="83"/>
      <c r="AB26" s="5"/>
      <c r="AC26" s="83"/>
      <c r="AD26" s="110"/>
      <c r="AE26" s="110"/>
      <c r="AF26" s="111"/>
      <c r="AG26" s="112"/>
      <c r="AH26" s="113"/>
      <c r="AI26" s="110"/>
      <c r="AJ26" s="5"/>
      <c r="AK26" s="112"/>
      <c r="AL26" s="5"/>
      <c r="AM26" s="5"/>
      <c r="AN26" s="5"/>
      <c r="AO26" s="5"/>
      <c r="AP26" s="5"/>
      <c r="AQ26" s="110"/>
      <c r="AR26" s="83"/>
      <c r="AS26" s="5"/>
      <c r="AT26" s="83"/>
      <c r="AU26" s="110"/>
      <c r="AV26" s="108"/>
      <c r="AW26" s="5"/>
      <c r="AX26" s="83"/>
      <c r="AY26" s="5"/>
      <c r="AZ26" s="5"/>
      <c r="BA26" s="5"/>
      <c r="BB26" s="83"/>
      <c r="BC26" s="5"/>
      <c r="BD26" s="83"/>
      <c r="BE26" s="5"/>
      <c r="BF26" s="5"/>
      <c r="BG26" s="5"/>
      <c r="BH26" s="5"/>
      <c r="BI26" s="5"/>
    </row>
    <row r="27" spans="1:61" ht="15.75" thickBot="1" x14ac:dyDescent="0.25">
      <c r="A27" s="122" t="s">
        <v>79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123"/>
      <c r="S27" s="124"/>
      <c r="T27" s="32"/>
      <c r="U27" s="32"/>
      <c r="V27" s="33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x14ac:dyDescent="0.2">
      <c r="A28" s="98" t="s">
        <v>36</v>
      </c>
      <c r="B28" s="51">
        <f>E28+H28+K28</f>
        <v>24</v>
      </c>
      <c r="C28" s="14">
        <f>F28+I28+L28</f>
        <v>710</v>
      </c>
      <c r="D28" s="15">
        <f>C28/B28</f>
        <v>29.583333333333332</v>
      </c>
      <c r="E28" s="99">
        <v>6</v>
      </c>
      <c r="F28" s="14">
        <v>235</v>
      </c>
      <c r="G28" s="15">
        <f>F28/E28</f>
        <v>39.166666666666664</v>
      </c>
      <c r="H28" s="14">
        <v>17</v>
      </c>
      <c r="I28" s="14">
        <v>457</v>
      </c>
      <c r="J28" s="15">
        <f>I28/H28</f>
        <v>26.882352941176471</v>
      </c>
      <c r="K28" s="14">
        <v>1</v>
      </c>
      <c r="L28" s="14">
        <v>18</v>
      </c>
      <c r="M28" s="15">
        <f>L28/K28</f>
        <v>18</v>
      </c>
      <c r="N28" s="97">
        <f>SUM(N3:N26)</f>
        <v>53</v>
      </c>
      <c r="O28" s="97">
        <f>SUM(O2:O26)</f>
        <v>2</v>
      </c>
      <c r="P28" s="97">
        <f>SUM(P2:P26)</f>
        <v>61</v>
      </c>
      <c r="Q28" s="97">
        <f>SUM(Q2:Q26)</f>
        <v>49</v>
      </c>
      <c r="R28" s="16">
        <f>Q28/P28</f>
        <v>0.80327868852459017</v>
      </c>
      <c r="S28" s="16">
        <v>1</v>
      </c>
      <c r="T28" s="14">
        <f>1074+B28</f>
        <v>1098</v>
      </c>
      <c r="U28" s="14">
        <f>24399+C28</f>
        <v>25109</v>
      </c>
      <c r="V28" s="52">
        <f>U28/T28</f>
        <v>22.867941712204008</v>
      </c>
      <c r="W28" s="110"/>
      <c r="X28" s="110"/>
      <c r="Y28" s="110"/>
      <c r="Z28" s="5"/>
      <c r="AA28" s="5"/>
      <c r="AB28" s="5"/>
      <c r="AC28" s="5"/>
      <c r="AD28" s="5"/>
      <c r="AE28" s="5"/>
      <c r="AF28" s="114"/>
      <c r="AG28" s="115"/>
      <c r="AH28" s="5"/>
      <c r="AI28" s="5"/>
      <c r="AJ28" s="5"/>
      <c r="AK28" s="11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ht="15.75" thickBot="1" x14ac:dyDescent="0.25">
      <c r="A29" s="50" t="s">
        <v>37</v>
      </c>
      <c r="B29" s="28">
        <f>E29+H29+K29</f>
        <v>24</v>
      </c>
      <c r="C29" s="20">
        <f>F29+I29+L28</f>
        <v>630</v>
      </c>
      <c r="D29" s="21">
        <f>C29/B29</f>
        <v>26.25</v>
      </c>
      <c r="E29" s="73">
        <v>6</v>
      </c>
      <c r="F29" s="20">
        <v>92</v>
      </c>
      <c r="G29" s="21">
        <f>F29/E29</f>
        <v>15.333333333333334</v>
      </c>
      <c r="H29" s="20">
        <v>17</v>
      </c>
      <c r="I29" s="20">
        <v>520</v>
      </c>
      <c r="J29" s="21">
        <f>I29/H29</f>
        <v>30.588235294117649</v>
      </c>
      <c r="K29" s="20">
        <v>1</v>
      </c>
      <c r="L29" s="20">
        <v>25</v>
      </c>
      <c r="M29" s="21">
        <f>L29/K29</f>
        <v>25</v>
      </c>
      <c r="N29" s="20">
        <v>41</v>
      </c>
      <c r="O29" s="20">
        <v>1</v>
      </c>
      <c r="P29" s="20">
        <v>70</v>
      </c>
      <c r="Q29" s="20">
        <v>49</v>
      </c>
      <c r="R29" s="22">
        <f>Q29/P29</f>
        <v>0.7</v>
      </c>
      <c r="S29" s="22">
        <f>C29/C$28</f>
        <v>0.88732394366197187</v>
      </c>
      <c r="T29" s="20">
        <f>1074+B29</f>
        <v>1098</v>
      </c>
      <c r="U29" s="20">
        <f>19482+C29</f>
        <v>20112</v>
      </c>
      <c r="V29" s="46">
        <f>U29/T29</f>
        <v>18.316939890710383</v>
      </c>
      <c r="W29" s="83"/>
      <c r="X29" s="83"/>
      <c r="Y29" s="83"/>
      <c r="Z29" s="83"/>
      <c r="AA29" s="83"/>
      <c r="AB29" s="83"/>
      <c r="AC29" s="83"/>
      <c r="AD29" s="83"/>
      <c r="AE29" s="83"/>
      <c r="AF29" s="105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5"/>
      <c r="BF29" s="5"/>
      <c r="BG29" s="5"/>
      <c r="BH29" s="5"/>
      <c r="BI29" s="5"/>
    </row>
    <row r="30" spans="1:61" ht="15.75" thickBot="1" x14ac:dyDescent="0.25">
      <c r="A30" s="87"/>
      <c r="B30" s="128"/>
      <c r="C30" s="126" t="s">
        <v>60</v>
      </c>
      <c r="D30" s="126" t="s">
        <v>40</v>
      </c>
      <c r="E30" s="127"/>
      <c r="F30" s="5"/>
      <c r="G30" s="24"/>
      <c r="H30" s="115"/>
      <c r="I30" s="5"/>
      <c r="J30" s="24"/>
      <c r="K30" s="5"/>
      <c r="L30" s="5"/>
      <c r="M30" s="5"/>
      <c r="N30" s="5"/>
      <c r="O30" s="27"/>
      <c r="P30" s="5"/>
      <c r="Q30" s="5"/>
      <c r="R30" s="5"/>
      <c r="S30" s="5"/>
      <c r="T30" s="5"/>
      <c r="U30" s="5"/>
      <c r="V30" s="5"/>
      <c r="W30" s="83"/>
      <c r="X30" s="83"/>
      <c r="Y30" s="83"/>
      <c r="Z30" s="83"/>
      <c r="AA30" s="83"/>
      <c r="AB30" s="5"/>
      <c r="AC30" s="83"/>
      <c r="AD30" s="83"/>
      <c r="AE30" s="83"/>
      <c r="AF30" s="105"/>
      <c r="AG30" s="106"/>
      <c r="AH30" s="83"/>
      <c r="AI30" s="83"/>
      <c r="AJ30" s="83"/>
      <c r="AK30" s="106"/>
      <c r="AL30" s="83"/>
      <c r="AM30" s="5"/>
      <c r="AN30" s="83"/>
      <c r="AO30" s="83"/>
      <c r="AP30" s="110"/>
      <c r="AQ30" s="5"/>
      <c r="AR30" s="5"/>
      <c r="AS30" s="110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1" ht="15.75" thickBot="1" x14ac:dyDescent="0.25">
      <c r="A31" s="90"/>
      <c r="B31" s="125" t="s">
        <v>46</v>
      </c>
      <c r="C31" s="126"/>
      <c r="D31" s="126"/>
      <c r="E31" s="12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9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61" x14ac:dyDescent="0.2">
      <c r="A32" s="90"/>
      <c r="B32" s="38" t="s">
        <v>62</v>
      </c>
      <c r="C32" s="14">
        <v>33</v>
      </c>
      <c r="D32" s="14">
        <v>10</v>
      </c>
      <c r="E32" s="17">
        <f>D32/C32</f>
        <v>0.30303030303030304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 t="s">
        <v>74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1:61" x14ac:dyDescent="0.2">
      <c r="A33" s="90"/>
      <c r="B33" s="30" t="s">
        <v>65</v>
      </c>
      <c r="C33" s="10">
        <v>5</v>
      </c>
      <c r="D33" s="10">
        <v>1</v>
      </c>
      <c r="E33" s="18">
        <f>D33/C33</f>
        <v>0.2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</row>
    <row r="34" spans="1:61" ht="15.75" thickBot="1" x14ac:dyDescent="0.25">
      <c r="A34" s="90"/>
      <c r="B34" s="30" t="s">
        <v>47</v>
      </c>
      <c r="C34" s="10">
        <v>32</v>
      </c>
      <c r="D34" s="10">
        <v>10</v>
      </c>
      <c r="E34" s="18">
        <f>D34/C34</f>
        <v>0.3125</v>
      </c>
      <c r="F34" s="5"/>
      <c r="G34" s="5"/>
      <c r="H34" s="5"/>
      <c r="I34" s="5"/>
      <c r="J34" s="5"/>
      <c r="K34" s="5"/>
      <c r="L34" s="9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1:61" ht="15.75" thickBot="1" x14ac:dyDescent="0.25">
      <c r="A35" s="5"/>
      <c r="B35" s="40" t="s">
        <v>48</v>
      </c>
      <c r="C35" s="41">
        <f>SUM(C32:C34)</f>
        <v>70</v>
      </c>
      <c r="D35" s="41">
        <f>SUM(D32:D34)</f>
        <v>21</v>
      </c>
      <c r="E35" s="42">
        <f>D35/C35</f>
        <v>0.3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</row>
    <row r="36" spans="1:61" x14ac:dyDescent="0.2"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</row>
    <row r="37" spans="1:61" x14ac:dyDescent="0.2">
      <c r="A37" s="5"/>
      <c r="B37" s="25"/>
      <c r="C37" s="5"/>
      <c r="D37" s="5"/>
      <c r="E37" s="2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</row>
    <row r="38" spans="1:6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</row>
    <row r="39" spans="1:6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1:6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1:61" x14ac:dyDescent="0.2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4"/>
      <c r="L41" s="85"/>
      <c r="M41" s="84"/>
      <c r="N41" s="85"/>
      <c r="O41" s="84"/>
      <c r="P41" s="85"/>
      <c r="Q41" s="5"/>
      <c r="R41" s="5"/>
      <c r="S41" s="88"/>
      <c r="T41" s="88"/>
      <c r="U41" s="88"/>
      <c r="V41" s="88"/>
      <c r="W41" s="88"/>
      <c r="X41" s="88"/>
      <c r="Y41" s="88"/>
      <c r="Z41" s="88"/>
      <c r="AA41" s="5"/>
      <c r="AB41" s="83"/>
      <c r="AC41" s="88"/>
      <c r="AD41" s="88"/>
      <c r="AE41" s="88"/>
      <c r="AF41" s="88"/>
      <c r="AG41" s="88"/>
      <c r="AH41" s="88"/>
      <c r="AI41" s="88"/>
      <c r="AJ41" s="88"/>
      <c r="AK41" s="88"/>
      <c r="AL41" s="83"/>
      <c r="AM41" s="83"/>
      <c r="AN41" s="83"/>
      <c r="AO41" s="83"/>
      <c r="AP41" s="83"/>
      <c r="AQ41" s="83"/>
      <c r="AR41" s="83"/>
      <c r="AS41" s="83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</row>
    <row r="42" spans="1:61" x14ac:dyDescent="0.2">
      <c r="A42" s="90"/>
      <c r="B42" s="5"/>
      <c r="C42" s="5"/>
      <c r="D42" s="24"/>
      <c r="E42" s="5"/>
      <c r="F42" s="5"/>
      <c r="G42" s="24"/>
      <c r="H42" s="5"/>
      <c r="I42" s="5"/>
      <c r="J42" s="24"/>
      <c r="K42" s="5"/>
      <c r="L42" s="5"/>
      <c r="M42" s="5"/>
      <c r="N42" s="5"/>
      <c r="O42" s="27"/>
      <c r="P42" s="27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1:61" x14ac:dyDescent="0.2">
      <c r="A43" s="90"/>
      <c r="B43" s="5"/>
      <c r="C43" s="5"/>
      <c r="D43" s="24"/>
      <c r="E43" s="5"/>
      <c r="F43" s="5"/>
      <c r="G43" s="24"/>
      <c r="H43" s="5"/>
      <c r="I43" s="5"/>
      <c r="J43" s="24"/>
      <c r="K43" s="5"/>
      <c r="L43" s="5"/>
      <c r="M43" s="5"/>
      <c r="N43" s="5"/>
      <c r="O43" s="27"/>
      <c r="P43" s="27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</row>
    <row r="44" spans="1:61" x14ac:dyDescent="0.2">
      <c r="A44" s="87"/>
      <c r="B44" s="5"/>
      <c r="C44" s="5"/>
      <c r="D44" s="24"/>
      <c r="E44" s="5"/>
      <c r="F44" s="5"/>
      <c r="G44" s="24"/>
      <c r="H44" s="5"/>
      <c r="I44" s="5"/>
      <c r="J44" s="24"/>
      <c r="K44" s="5"/>
      <c r="L44" s="5"/>
      <c r="M44" s="5"/>
      <c r="N44" s="5"/>
      <c r="O44" s="27"/>
      <c r="P44" s="27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</row>
    <row r="45" spans="1:61" x14ac:dyDescent="0.2">
      <c r="A45" s="90"/>
      <c r="B45" s="5"/>
      <c r="C45" s="5"/>
      <c r="D45" s="24"/>
      <c r="E45" s="5"/>
      <c r="F45" s="5"/>
      <c r="G45" s="24"/>
      <c r="H45" s="5"/>
      <c r="I45" s="5"/>
      <c r="J45" s="24"/>
      <c r="K45" s="5"/>
      <c r="L45" s="5"/>
      <c r="M45" s="5"/>
      <c r="N45" s="5"/>
      <c r="O45" s="27"/>
      <c r="P45" s="27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1:61" x14ac:dyDescent="0.2">
      <c r="A46" s="90"/>
      <c r="B46" s="5"/>
      <c r="C46" s="5"/>
      <c r="D46" s="24"/>
      <c r="E46" s="5"/>
      <c r="F46" s="5"/>
      <c r="G46" s="24"/>
      <c r="H46" s="5"/>
      <c r="I46" s="5"/>
      <c r="J46" s="24"/>
      <c r="K46" s="5"/>
      <c r="L46" s="5"/>
      <c r="M46" s="5"/>
      <c r="N46" s="5"/>
      <c r="O46" s="27"/>
      <c r="P46" s="27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</row>
    <row r="47" spans="1:61" x14ac:dyDescent="0.2">
      <c r="A47" s="87"/>
      <c r="B47" s="5"/>
      <c r="C47" s="5"/>
      <c r="D47" s="24"/>
      <c r="E47" s="5"/>
      <c r="F47" s="5"/>
      <c r="G47" s="24"/>
      <c r="H47" s="5"/>
      <c r="I47" s="5"/>
      <c r="J47" s="24"/>
      <c r="K47" s="5"/>
      <c r="L47" s="5"/>
      <c r="M47" s="5"/>
      <c r="N47" s="5"/>
      <c r="O47" s="27"/>
      <c r="P47" s="27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</row>
    <row r="48" spans="1:61" x14ac:dyDescent="0.2">
      <c r="A48" s="26"/>
      <c r="B48" s="5"/>
      <c r="C48" s="5"/>
      <c r="D48" s="24"/>
      <c r="E48" s="5"/>
      <c r="F48" s="5"/>
      <c r="G48" s="24"/>
      <c r="H48" s="5"/>
      <c r="I48" s="5"/>
      <c r="J48" s="24"/>
      <c r="K48" s="5"/>
      <c r="L48" s="5"/>
      <c r="M48" s="5"/>
      <c r="N48" s="5"/>
      <c r="O48" s="27"/>
      <c r="P48" s="27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49" spans="1:61" x14ac:dyDescent="0.2">
      <c r="A49" s="87"/>
      <c r="B49" s="5"/>
      <c r="C49" s="5"/>
      <c r="D49" s="24"/>
      <c r="E49" s="5"/>
      <c r="F49" s="5"/>
      <c r="G49" s="24"/>
      <c r="H49" s="5"/>
      <c r="I49" s="5"/>
      <c r="J49" s="24"/>
      <c r="K49" s="89"/>
      <c r="L49" s="5"/>
      <c r="M49" s="5"/>
      <c r="N49" s="5"/>
      <c r="O49" s="27"/>
      <c r="P49" s="27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1:61" x14ac:dyDescent="0.2">
      <c r="A50" s="26"/>
      <c r="B50" s="5"/>
      <c r="C50" s="5"/>
      <c r="D50" s="24"/>
      <c r="E50" s="5"/>
      <c r="F50" s="5"/>
      <c r="G50" s="24"/>
      <c r="H50" s="5"/>
      <c r="I50" s="5"/>
      <c r="J50" s="24"/>
      <c r="K50" s="5"/>
      <c r="L50" s="5"/>
      <c r="M50" s="5"/>
      <c r="N50" s="5"/>
      <c r="O50" s="27"/>
      <c r="P50" s="27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</row>
    <row r="51" spans="1:61" x14ac:dyDescent="0.2">
      <c r="A51" s="90"/>
      <c r="B51" s="5"/>
      <c r="C51" s="5"/>
      <c r="D51" s="24"/>
      <c r="E51" s="5"/>
      <c r="F51" s="5"/>
      <c r="G51" s="24"/>
      <c r="H51" s="5"/>
      <c r="I51" s="5"/>
      <c r="J51" s="24"/>
      <c r="K51" s="5"/>
      <c r="L51" s="5"/>
      <c r="M51" s="5"/>
      <c r="N51" s="5"/>
      <c r="O51" s="27"/>
      <c r="P51" s="27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1:61" x14ac:dyDescent="0.2">
      <c r="A52" s="87"/>
      <c r="B52" s="5"/>
      <c r="C52" s="5"/>
      <c r="D52" s="24"/>
      <c r="E52" s="5"/>
      <c r="F52" s="5"/>
      <c r="G52" s="24"/>
      <c r="H52" s="5"/>
      <c r="I52" s="5"/>
      <c r="J52" s="24"/>
      <c r="K52" s="5"/>
      <c r="L52" s="5"/>
      <c r="M52" s="5"/>
      <c r="N52" s="5"/>
      <c r="O52" s="27"/>
      <c r="P52" s="27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</row>
    <row r="53" spans="1:61" x14ac:dyDescent="0.2">
      <c r="BE53" s="5"/>
      <c r="BF53" s="5"/>
      <c r="BG53" s="5"/>
      <c r="BH53" s="5"/>
      <c r="BI53" s="5"/>
    </row>
    <row r="54" spans="1:61" x14ac:dyDescent="0.2">
      <c r="BE54" s="5"/>
      <c r="BF54" s="5"/>
      <c r="BG54" s="5"/>
      <c r="BH54" s="5"/>
      <c r="BI54" s="5"/>
    </row>
    <row r="55" spans="1:61" x14ac:dyDescent="0.2">
      <c r="A55" s="26"/>
      <c r="B55" s="5"/>
      <c r="C55" s="5"/>
      <c r="D55" s="24"/>
      <c r="E55" s="5"/>
      <c r="F55" s="5"/>
      <c r="G55" s="24"/>
      <c r="H55" s="5"/>
      <c r="I55" s="5"/>
      <c r="J55" s="24"/>
      <c r="K55" s="5"/>
      <c r="L55" s="5"/>
      <c r="M55" s="5"/>
      <c r="N55" s="5"/>
      <c r="O55" s="27"/>
      <c r="P55" s="27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</row>
    <row r="56" spans="1:61" x14ac:dyDescent="0.2">
      <c r="A56" s="90"/>
      <c r="B56" s="5"/>
      <c r="C56" s="5"/>
      <c r="D56" s="24"/>
      <c r="E56" s="5"/>
      <c r="F56" s="5"/>
      <c r="G56" s="24"/>
      <c r="H56" s="5"/>
      <c r="I56" s="5"/>
      <c r="J56" s="24"/>
      <c r="K56" s="5"/>
      <c r="L56" s="5"/>
      <c r="M56" s="5"/>
      <c r="N56" s="5"/>
      <c r="O56" s="27"/>
      <c r="P56" s="27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</row>
    <row r="57" spans="1:61" x14ac:dyDescent="0.2">
      <c r="A57" s="90"/>
      <c r="B57" s="5"/>
      <c r="C57" s="5"/>
      <c r="D57" s="24"/>
      <c r="E57" s="5"/>
      <c r="F57" s="5"/>
      <c r="G57" s="24"/>
      <c r="H57" s="5"/>
      <c r="I57" s="5"/>
      <c r="J57" s="24"/>
      <c r="K57" s="5"/>
      <c r="L57" s="5"/>
      <c r="M57" s="5"/>
      <c r="N57" s="5"/>
      <c r="O57" s="27"/>
      <c r="P57" s="27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61" x14ac:dyDescent="0.2">
      <c r="A58" s="87"/>
      <c r="B58" s="5"/>
      <c r="C58" s="5"/>
      <c r="D58" s="24"/>
      <c r="E58" s="5"/>
      <c r="F58" s="5"/>
      <c r="G58" s="24"/>
      <c r="H58" s="5"/>
      <c r="I58" s="5"/>
      <c r="J58" s="24"/>
      <c r="K58" s="5"/>
      <c r="L58" s="5"/>
      <c r="M58" s="5"/>
      <c r="N58" s="5"/>
      <c r="O58" s="27"/>
      <c r="P58" s="27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</row>
    <row r="59" spans="1:61" x14ac:dyDescent="0.2">
      <c r="A59" s="87"/>
      <c r="B59" s="5"/>
      <c r="C59" s="5"/>
      <c r="D59" s="24"/>
      <c r="E59" s="5"/>
      <c r="F59" s="5"/>
      <c r="G59" s="24"/>
      <c r="H59" s="5"/>
      <c r="I59" s="5"/>
      <c r="J59" s="24"/>
      <c r="K59" s="5"/>
      <c r="L59" s="5"/>
      <c r="M59" s="5"/>
      <c r="N59" s="5"/>
      <c r="O59" s="27"/>
      <c r="P59" s="27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1:61" x14ac:dyDescent="0.2">
      <c r="A60" s="87"/>
      <c r="B60" s="5"/>
      <c r="C60" s="5"/>
      <c r="D60" s="24"/>
      <c r="E60" s="5"/>
      <c r="F60" s="5"/>
      <c r="G60" s="24"/>
      <c r="H60" s="5"/>
      <c r="I60" s="5"/>
      <c r="J60" s="24"/>
      <c r="K60" s="5"/>
      <c r="L60" s="5"/>
      <c r="M60" s="5"/>
      <c r="N60" s="5"/>
      <c r="O60" s="27"/>
      <c r="P60" s="27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</row>
    <row r="61" spans="1:61" x14ac:dyDescent="0.2">
      <c r="A61" s="87"/>
      <c r="B61" s="5"/>
      <c r="C61" s="5"/>
      <c r="D61" s="24"/>
      <c r="E61" s="5"/>
      <c r="F61" s="5"/>
      <c r="G61" s="24"/>
      <c r="H61" s="5"/>
      <c r="I61" s="5"/>
      <c r="J61" s="24"/>
      <c r="K61" s="5"/>
      <c r="L61" s="5"/>
      <c r="M61" s="5"/>
      <c r="N61" s="5"/>
      <c r="O61" s="27"/>
      <c r="P61" s="27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</row>
    <row r="62" spans="1:61" x14ac:dyDescent="0.2">
      <c r="A62" s="90"/>
      <c r="B62" s="5"/>
      <c r="C62" s="5"/>
      <c r="D62" s="24"/>
      <c r="E62" s="5"/>
      <c r="F62" s="5"/>
      <c r="G62" s="24"/>
      <c r="H62" s="5"/>
      <c r="I62" s="5"/>
      <c r="J62" s="24"/>
      <c r="K62" s="5"/>
      <c r="L62" s="5"/>
      <c r="M62" s="5"/>
      <c r="N62" s="5"/>
      <c r="O62" s="27"/>
      <c r="P62" s="27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</row>
    <row r="63" spans="1:61" x14ac:dyDescent="0.2">
      <c r="A63" s="26"/>
      <c r="B63" s="5"/>
      <c r="C63" s="5"/>
      <c r="D63" s="24"/>
      <c r="E63" s="5"/>
      <c r="F63" s="5"/>
      <c r="G63" s="24"/>
      <c r="H63" s="5"/>
      <c r="I63" s="5"/>
      <c r="J63" s="24"/>
      <c r="K63" s="5"/>
      <c r="L63" s="5"/>
      <c r="M63" s="5"/>
      <c r="N63" s="5"/>
      <c r="O63" s="27"/>
      <c r="P63" s="27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</row>
    <row r="64" spans="1:61" x14ac:dyDescent="0.2">
      <c r="A64" s="90"/>
      <c r="B64" s="5"/>
      <c r="C64" s="5"/>
      <c r="D64" s="24"/>
      <c r="E64" s="5"/>
      <c r="F64" s="5"/>
      <c r="G64" s="24"/>
      <c r="H64" s="5"/>
      <c r="I64" s="5"/>
      <c r="J64" s="24"/>
      <c r="K64" s="5"/>
      <c r="L64" s="5"/>
      <c r="M64" s="5"/>
      <c r="N64" s="5"/>
      <c r="O64" s="27"/>
      <c r="P64" s="27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</row>
    <row r="65" spans="1:61" x14ac:dyDescent="0.2">
      <c r="A65" s="90"/>
      <c r="B65" s="5"/>
      <c r="C65" s="5"/>
      <c r="D65" s="24"/>
      <c r="E65" s="5"/>
      <c r="F65" s="5"/>
      <c r="G65" s="24"/>
      <c r="H65" s="5"/>
      <c r="I65" s="5"/>
      <c r="J65" s="24"/>
      <c r="K65" s="5"/>
      <c r="L65" s="5"/>
      <c r="M65" s="5"/>
      <c r="N65" s="5"/>
      <c r="O65" s="27"/>
      <c r="P65" s="27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</row>
    <row r="66" spans="1:61" x14ac:dyDescent="0.2">
      <c r="A66" s="87"/>
      <c r="B66" s="5"/>
      <c r="C66" s="5"/>
      <c r="D66" s="24"/>
      <c r="E66" s="5"/>
      <c r="F66" s="5"/>
      <c r="G66" s="24"/>
      <c r="H66" s="5"/>
      <c r="I66" s="5"/>
      <c r="J66" s="24"/>
      <c r="K66" s="5"/>
      <c r="L66" s="5"/>
      <c r="M66" s="5"/>
      <c r="N66" s="5"/>
      <c r="O66" s="27"/>
      <c r="P66" s="27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:61" x14ac:dyDescent="0.2">
      <c r="A67" s="90"/>
      <c r="B67" s="5"/>
      <c r="C67" s="5"/>
      <c r="D67" s="24"/>
      <c r="E67" s="5"/>
      <c r="F67" s="5"/>
      <c r="G67" s="24"/>
      <c r="H67" s="5"/>
      <c r="I67" s="5"/>
      <c r="J67" s="24"/>
      <c r="K67" s="5"/>
      <c r="L67" s="5"/>
      <c r="M67" s="5"/>
      <c r="N67" s="5"/>
      <c r="O67" s="27"/>
      <c r="P67" s="27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:61" x14ac:dyDescent="0.2">
      <c r="A68" s="87"/>
      <c r="B68" s="5"/>
      <c r="C68" s="5"/>
      <c r="D68" s="24"/>
      <c r="E68" s="5"/>
      <c r="F68" s="5"/>
      <c r="G68" s="24"/>
      <c r="H68" s="5"/>
      <c r="I68" s="5"/>
      <c r="J68" s="24"/>
      <c r="K68" s="5"/>
      <c r="L68" s="5"/>
      <c r="M68" s="5"/>
      <c r="N68" s="5"/>
      <c r="O68" s="27"/>
      <c r="P68" s="27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:61" x14ac:dyDescent="0.2">
      <c r="A69" s="87"/>
      <c r="B69" s="5"/>
      <c r="C69" s="5"/>
      <c r="D69" s="24"/>
      <c r="E69" s="5"/>
      <c r="F69" s="5"/>
      <c r="G69" s="24"/>
      <c r="H69" s="5"/>
      <c r="I69" s="5"/>
      <c r="J69" s="24"/>
      <c r="K69" s="5"/>
      <c r="L69" s="5"/>
      <c r="M69" s="5"/>
      <c r="N69" s="5"/>
      <c r="O69" s="27"/>
      <c r="P69" s="27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</row>
    <row r="70" spans="1:61" x14ac:dyDescent="0.2">
      <c r="A70" s="87"/>
      <c r="B70" s="5"/>
      <c r="C70" s="5"/>
      <c r="D70" s="24"/>
      <c r="E70" s="5"/>
      <c r="F70" s="5"/>
      <c r="G70" s="24"/>
      <c r="H70" s="5"/>
      <c r="I70" s="5"/>
      <c r="J70" s="24"/>
      <c r="K70" s="5"/>
      <c r="L70" s="5"/>
      <c r="M70" s="5"/>
      <c r="N70" s="5"/>
      <c r="O70" s="27"/>
      <c r="P70" s="27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x14ac:dyDescent="0.2">
      <c r="A71" s="90"/>
      <c r="B71" s="5"/>
      <c r="C71" s="5"/>
      <c r="D71" s="24"/>
      <c r="E71" s="5"/>
      <c r="F71" s="5"/>
      <c r="G71" s="24"/>
      <c r="H71" s="5"/>
      <c r="I71" s="5"/>
      <c r="J71" s="24"/>
      <c r="K71" s="5"/>
      <c r="L71" s="5"/>
      <c r="M71" s="5"/>
      <c r="N71" s="5"/>
      <c r="O71" s="27"/>
      <c r="P71" s="27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x14ac:dyDescent="0.2">
      <c r="A72" s="90"/>
      <c r="B72" s="5"/>
      <c r="C72" s="5"/>
      <c r="D72" s="24"/>
      <c r="E72" s="5"/>
      <c r="F72" s="5"/>
      <c r="G72" s="24"/>
      <c r="H72" s="5"/>
      <c r="I72" s="5"/>
      <c r="J72" s="24"/>
      <c r="K72" s="5"/>
      <c r="L72" s="5"/>
      <c r="M72" s="5"/>
      <c r="N72" s="5"/>
      <c r="O72" s="27"/>
      <c r="P72" s="27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x14ac:dyDescent="0.2">
      <c r="A73" s="90"/>
      <c r="B73" s="5"/>
      <c r="C73" s="5"/>
      <c r="D73" s="24"/>
      <c r="E73" s="5"/>
      <c r="F73" s="5"/>
      <c r="G73" s="24"/>
      <c r="H73" s="5"/>
      <c r="I73" s="5"/>
      <c r="J73" s="24"/>
      <c r="K73" s="5"/>
      <c r="L73" s="5"/>
      <c r="M73" s="5"/>
      <c r="N73" s="5"/>
      <c r="O73" s="27"/>
      <c r="P73" s="27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</row>
    <row r="74" spans="1:61" x14ac:dyDescent="0.2">
      <c r="A74" s="90"/>
      <c r="B74" s="5"/>
      <c r="C74" s="5"/>
      <c r="D74" s="24"/>
      <c r="E74" s="5"/>
      <c r="F74" s="5"/>
      <c r="G74" s="24"/>
      <c r="H74" s="5"/>
      <c r="I74" s="5"/>
      <c r="J74" s="24"/>
      <c r="K74" s="5"/>
      <c r="L74" s="5"/>
      <c r="M74" s="5"/>
      <c r="N74" s="5"/>
      <c r="O74" s="27"/>
      <c r="P74" s="27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:61" x14ac:dyDescent="0.2">
      <c r="A75" s="87"/>
      <c r="B75" s="5"/>
      <c r="C75" s="5"/>
      <c r="D75" s="24"/>
      <c r="E75" s="5"/>
      <c r="F75" s="5"/>
      <c r="G75" s="24"/>
      <c r="H75" s="5"/>
      <c r="I75" s="5"/>
      <c r="J75" s="24"/>
      <c r="K75" s="5"/>
      <c r="L75" s="5"/>
      <c r="M75" s="5"/>
      <c r="N75" s="5"/>
      <c r="O75" s="27"/>
      <c r="P75" s="27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</row>
    <row r="76" spans="1:6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1:6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</row>
    <row r="78" spans="1:6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1:6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</row>
    <row r="80" spans="1:61" x14ac:dyDescent="0.2">
      <c r="A80" s="9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92"/>
      <c r="P80" s="27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1:61" x14ac:dyDescent="0.2">
      <c r="A81" s="87"/>
      <c r="B81" s="93"/>
      <c r="C81" s="5"/>
      <c r="D81" s="24"/>
      <c r="E81" s="5"/>
      <c r="F81" s="5"/>
      <c r="G81" s="24"/>
      <c r="H81" s="5"/>
      <c r="I81" s="5"/>
      <c r="J81" s="24"/>
      <c r="K81" s="5"/>
      <c r="L81" s="5"/>
      <c r="M81" s="5"/>
      <c r="N81" s="5"/>
      <c r="O81" s="27"/>
      <c r="P81" s="27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</row>
    <row r="82" spans="1:61" x14ac:dyDescent="0.2">
      <c r="A82" s="87"/>
      <c r="B82" s="93"/>
      <c r="C82" s="5"/>
      <c r="D82" s="24"/>
      <c r="E82" s="5"/>
      <c r="F82" s="5"/>
      <c r="G82" s="24"/>
      <c r="H82" s="5"/>
      <c r="I82" s="5"/>
      <c r="J82" s="24"/>
      <c r="K82" s="5"/>
      <c r="L82" s="5"/>
      <c r="M82" s="5"/>
      <c r="N82" s="5"/>
      <c r="O82" s="27"/>
      <c r="P82" s="27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</row>
    <row r="83" spans="1:61" x14ac:dyDescent="0.2">
      <c r="A83" s="5"/>
      <c r="B83" s="2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</row>
    <row r="84" spans="1:61" x14ac:dyDescent="0.2">
      <c r="A84" s="5"/>
      <c r="B84" s="95"/>
      <c r="C84" s="5"/>
      <c r="D84" s="5"/>
      <c r="E84" s="2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</row>
    <row r="85" spans="1:61" x14ac:dyDescent="0.2">
      <c r="A85" s="5"/>
      <c r="B85" s="89"/>
      <c r="C85" s="5"/>
      <c r="D85" s="5"/>
      <c r="E85" s="27"/>
      <c r="F85" s="5"/>
      <c r="G85" s="5"/>
      <c r="H85" s="5"/>
      <c r="I85" s="5"/>
      <c r="J85" s="5"/>
      <c r="K85" s="5"/>
      <c r="L85" s="94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1:61" x14ac:dyDescent="0.2">
      <c r="A86" s="5"/>
      <c r="B86" s="95"/>
      <c r="C86" s="5"/>
      <c r="D86" s="5"/>
      <c r="E86" s="2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81"/>
      <c r="BF86" s="81"/>
      <c r="BG86" s="81"/>
      <c r="BH86" s="82"/>
      <c r="BI86" s="82"/>
    </row>
    <row r="87" spans="1:61" x14ac:dyDescent="0.2">
      <c r="A87" s="5"/>
      <c r="B87" s="25"/>
      <c r="C87" s="5"/>
      <c r="D87" s="5"/>
      <c r="E87" s="2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86"/>
      <c r="X87" s="86"/>
      <c r="Y87" s="86"/>
      <c r="Z87" s="5"/>
      <c r="AA87" s="86"/>
      <c r="AB87" s="86"/>
      <c r="AC87" s="5"/>
      <c r="AD87" s="5"/>
      <c r="AE87" s="5"/>
      <c r="AF87" s="5"/>
      <c r="AG87" s="5"/>
      <c r="AH87" s="5"/>
      <c r="AI87" s="5"/>
      <c r="AJ87" s="5"/>
      <c r="AK87" s="5"/>
      <c r="AL87" s="96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</row>
    <row r="88" spans="1:61" x14ac:dyDescent="0.2">
      <c r="BE88" s="83"/>
      <c r="BF88" s="83"/>
      <c r="BG88" s="83"/>
      <c r="BH88" s="5"/>
      <c r="BI88" s="5"/>
    </row>
    <row r="89" spans="1:61" x14ac:dyDescent="0.2">
      <c r="BE89" s="83"/>
      <c r="BF89" s="83"/>
      <c r="BG89" s="5"/>
      <c r="BH89" s="5"/>
      <c r="BI89" s="5"/>
    </row>
    <row r="90" spans="1:61" x14ac:dyDescent="0.2">
      <c r="BE90" s="5"/>
      <c r="BF90" s="5"/>
      <c r="BG90" s="5"/>
      <c r="BH90" s="5"/>
      <c r="BI90" s="5"/>
    </row>
    <row r="91" spans="1:61" x14ac:dyDescent="0.2">
      <c r="BE91" s="5"/>
      <c r="BF91" s="83"/>
      <c r="BG91" s="83"/>
      <c r="BH91" s="5"/>
      <c r="BI91" s="5"/>
    </row>
    <row r="92" spans="1:61" x14ac:dyDescent="0.2">
      <c r="BE92" s="83"/>
      <c r="BF92" s="83"/>
      <c r="BG92" s="83"/>
      <c r="BH92" s="5"/>
      <c r="BI92" s="5"/>
    </row>
    <row r="93" spans="1:61" x14ac:dyDescent="0.2">
      <c r="BE93" s="5"/>
      <c r="BF93" s="83"/>
      <c r="BG93" s="5"/>
      <c r="BH93" s="5"/>
      <c r="BI93" s="5"/>
    </row>
    <row r="94" spans="1:61" x14ac:dyDescent="0.2">
      <c r="BE94" s="83"/>
      <c r="BF94" s="83"/>
      <c r="BG94" s="83"/>
      <c r="BH94" s="5"/>
      <c r="BI94" s="5"/>
    </row>
    <row r="95" spans="1:61" x14ac:dyDescent="0.2">
      <c r="BE95" s="83"/>
      <c r="BF95" s="83"/>
      <c r="BG95" s="5"/>
      <c r="BH95" s="5"/>
      <c r="BI95" s="5"/>
    </row>
    <row r="96" spans="1:61" x14ac:dyDescent="0.2">
      <c r="BE96" s="5"/>
      <c r="BF96" s="83"/>
      <c r="BG96" s="5"/>
      <c r="BH96" s="5"/>
      <c r="BI96" s="5"/>
    </row>
    <row r="97" spans="57:61" x14ac:dyDescent="0.2">
      <c r="BE97" s="83"/>
      <c r="BF97" s="83"/>
      <c r="BG97" s="83"/>
      <c r="BH97" s="5"/>
      <c r="BI97" s="5"/>
    </row>
    <row r="98" spans="57:61" x14ac:dyDescent="0.2">
      <c r="BE98" s="5"/>
      <c r="BF98" s="83"/>
      <c r="BG98" s="5"/>
      <c r="BH98" s="5"/>
      <c r="BI98" s="5"/>
    </row>
    <row r="99" spans="57:61" x14ac:dyDescent="0.2">
      <c r="BE99" s="5"/>
      <c r="BF99" s="83"/>
      <c r="BG99" s="5"/>
      <c r="BH99" s="5"/>
      <c r="BI99" s="5"/>
    </row>
    <row r="100" spans="57:61" x14ac:dyDescent="0.2">
      <c r="BE100" s="5"/>
      <c r="BF100" s="83"/>
      <c r="BG100" s="5"/>
      <c r="BH100" s="5"/>
      <c r="BI100" s="5"/>
    </row>
    <row r="101" spans="57:61" x14ac:dyDescent="0.2">
      <c r="BE101" s="5"/>
      <c r="BF101" s="83"/>
      <c r="BG101" s="5"/>
      <c r="BH101" s="5"/>
      <c r="BI101" s="5"/>
    </row>
    <row r="102" spans="57:61" x14ac:dyDescent="0.2">
      <c r="BE102" s="5"/>
      <c r="BF102" s="5"/>
      <c r="BG102" s="5"/>
      <c r="BH102" s="5"/>
      <c r="BI102" s="5"/>
    </row>
    <row r="103" spans="57:61" x14ac:dyDescent="0.2">
      <c r="BE103" s="5"/>
      <c r="BF103" s="83"/>
      <c r="BG103" s="5"/>
      <c r="BH103" s="5"/>
      <c r="BI103" s="5"/>
    </row>
    <row r="104" spans="57:61" x14ac:dyDescent="0.2">
      <c r="BE104" s="5"/>
      <c r="BF104" s="83"/>
      <c r="BG104" s="5"/>
      <c r="BH104" s="5"/>
      <c r="BI104" s="5"/>
    </row>
    <row r="105" spans="57:61" x14ac:dyDescent="0.2">
      <c r="BE105" s="5"/>
      <c r="BF105" s="83"/>
      <c r="BG105" s="5"/>
      <c r="BH105" s="5"/>
      <c r="BI105" s="5"/>
    </row>
    <row r="106" spans="57:61" x14ac:dyDescent="0.2">
      <c r="BE106" s="5"/>
      <c r="BF106" s="83"/>
      <c r="BG106" s="5"/>
      <c r="BH106" s="5"/>
      <c r="BI106" s="5"/>
    </row>
    <row r="107" spans="57:61" x14ac:dyDescent="0.2">
      <c r="BE107" s="5"/>
      <c r="BF107" s="83"/>
      <c r="BG107" s="5"/>
      <c r="BH107" s="5"/>
      <c r="BI107" s="5"/>
    </row>
    <row r="108" spans="57:61" x14ac:dyDescent="0.2">
      <c r="BE108" s="5"/>
      <c r="BF108" s="5"/>
      <c r="BG108" s="5"/>
      <c r="BH108" s="5"/>
      <c r="BI108" s="5"/>
    </row>
    <row r="109" spans="57:61" x14ac:dyDescent="0.2">
      <c r="BE109" s="83"/>
      <c r="BF109" s="83"/>
      <c r="BG109" s="83"/>
      <c r="BH109" s="83"/>
      <c r="BI109" s="83"/>
    </row>
    <row r="110" spans="57:61" x14ac:dyDescent="0.2">
      <c r="BE110" s="5"/>
      <c r="BF110" s="5"/>
      <c r="BG110" s="5"/>
      <c r="BH110" s="5"/>
      <c r="BI110" s="5"/>
    </row>
    <row r="116" spans="1:18" x14ac:dyDescent="0.2">
      <c r="A116" s="1"/>
      <c r="G116" s="80"/>
      <c r="J116" s="2"/>
      <c r="R116" s="3"/>
    </row>
  </sheetData>
  <phoneticPr fontId="0" type="noConversion"/>
  <pageMargins left="0.7" right="0.7" top="0.75" bottom="0.75" header="0.3" footer="0.3"/>
  <pageSetup paperSize="9" scale="72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0"/>
  <sheetViews>
    <sheetView workbookViewId="0">
      <selection activeCell="C7" sqref="C7"/>
    </sheetView>
  </sheetViews>
  <sheetFormatPr defaultRowHeight="15" x14ac:dyDescent="0.2"/>
  <cols>
    <col min="1" max="1" width="20.3125" customWidth="1"/>
    <col min="2" max="2" width="6.45703125" bestFit="1" customWidth="1"/>
    <col min="3" max="3" width="7.6640625" bestFit="1" customWidth="1"/>
    <col min="4" max="4" width="8.0703125" bestFit="1" customWidth="1"/>
    <col min="5" max="5" width="5.51171875" bestFit="1" customWidth="1"/>
    <col min="6" max="6" width="6.3203125" bestFit="1" customWidth="1"/>
    <col min="7" max="7" width="6.58984375" bestFit="1" customWidth="1"/>
    <col min="8" max="8" width="5.51171875" bestFit="1" customWidth="1"/>
    <col min="9" max="9" width="6.859375" bestFit="1" customWidth="1"/>
    <col min="10" max="10" width="6.58984375" bestFit="1" customWidth="1"/>
    <col min="11" max="11" width="6.05078125" bestFit="1" customWidth="1"/>
    <col min="12" max="12" width="5.6484375" bestFit="1" customWidth="1"/>
    <col min="13" max="13" width="8.47265625" bestFit="1" customWidth="1"/>
    <col min="14" max="14" width="5.51171875" bestFit="1" customWidth="1"/>
    <col min="15" max="16" width="8.0703125" bestFit="1" customWidth="1"/>
  </cols>
  <sheetData>
    <row r="1" spans="1:16" ht="26.25" thickBo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8" t="s">
        <v>11</v>
      </c>
      <c r="M1" s="9" t="s">
        <v>12</v>
      </c>
      <c r="N1" s="8" t="s">
        <v>13</v>
      </c>
      <c r="O1" s="9" t="s">
        <v>14</v>
      </c>
      <c r="P1" s="8" t="s">
        <v>15</v>
      </c>
    </row>
    <row r="2" spans="1:16" x14ac:dyDescent="0.2">
      <c r="A2" s="64" t="s">
        <v>16</v>
      </c>
      <c r="B2" s="51">
        <f t="shared" ref="B2:C9" si="0">E2+H2</f>
        <v>25</v>
      </c>
      <c r="C2" s="14">
        <f t="shared" si="0"/>
        <v>85</v>
      </c>
      <c r="D2" s="52">
        <f>C2/B2</f>
        <v>3.4</v>
      </c>
      <c r="E2" s="51">
        <v>11</v>
      </c>
      <c r="F2" s="14">
        <v>34</v>
      </c>
      <c r="G2" s="52">
        <f>F2/E2</f>
        <v>3.0909090909090908</v>
      </c>
      <c r="H2" s="63">
        <v>14</v>
      </c>
      <c r="I2" s="14">
        <v>51</v>
      </c>
      <c r="J2" s="71">
        <f>I2/H2</f>
        <v>3.6428571428571428</v>
      </c>
      <c r="K2" s="51">
        <v>2</v>
      </c>
      <c r="L2" s="48">
        <v>0</v>
      </c>
      <c r="M2" s="63">
        <v>3</v>
      </c>
      <c r="N2" s="14">
        <v>3</v>
      </c>
      <c r="O2" s="74">
        <f>N2/M2</f>
        <v>1</v>
      </c>
      <c r="P2" s="77">
        <f t="shared" ref="P2:P10" si="1">C2/C$24</f>
        <v>0.18123667377398719</v>
      </c>
    </row>
    <row r="3" spans="1:16" x14ac:dyDescent="0.2">
      <c r="A3" s="65" t="s">
        <v>17</v>
      </c>
      <c r="B3" s="30">
        <f>E3+H3</f>
        <v>25</v>
      </c>
      <c r="C3" s="10">
        <f>F3+I3</f>
        <v>73</v>
      </c>
      <c r="D3" s="45">
        <f t="shared" ref="D3" si="2">C3/B3</f>
        <v>2.92</v>
      </c>
      <c r="E3" s="30">
        <v>11</v>
      </c>
      <c r="F3" s="10">
        <v>37</v>
      </c>
      <c r="G3" s="45">
        <f t="shared" ref="G3" si="3">F3/E3</f>
        <v>3.3636363636363638</v>
      </c>
      <c r="H3" s="44">
        <v>14</v>
      </c>
      <c r="I3" s="10">
        <v>36</v>
      </c>
      <c r="J3" s="72">
        <f t="shared" ref="J3" si="4">I3/H3</f>
        <v>2.5714285714285716</v>
      </c>
      <c r="K3" s="30">
        <v>10</v>
      </c>
      <c r="L3" s="31">
        <v>0</v>
      </c>
      <c r="M3" s="44">
        <v>2</v>
      </c>
      <c r="N3" s="10">
        <v>0</v>
      </c>
      <c r="O3" s="75">
        <v>0</v>
      </c>
      <c r="P3" s="78">
        <f>C3/C$24</f>
        <v>0.15565031982942432</v>
      </c>
    </row>
    <row r="4" spans="1:16" x14ac:dyDescent="0.2">
      <c r="A4" s="65" t="s">
        <v>18</v>
      </c>
      <c r="B4" s="30">
        <f>E4+H4</f>
        <v>26</v>
      </c>
      <c r="C4" s="10">
        <f>F4+I4</f>
        <v>68</v>
      </c>
      <c r="D4" s="45">
        <f>C4/B4</f>
        <v>2.6153846153846154</v>
      </c>
      <c r="E4" s="30">
        <v>12</v>
      </c>
      <c r="F4" s="10">
        <v>25</v>
      </c>
      <c r="G4" s="45">
        <f>F4/E4</f>
        <v>2.0833333333333335</v>
      </c>
      <c r="H4" s="44">
        <v>14</v>
      </c>
      <c r="I4" s="10">
        <v>43</v>
      </c>
      <c r="J4" s="72">
        <f>I4/H4</f>
        <v>3.0714285714285716</v>
      </c>
      <c r="K4" s="30">
        <v>5</v>
      </c>
      <c r="L4" s="31">
        <v>0</v>
      </c>
      <c r="M4" s="44">
        <v>11</v>
      </c>
      <c r="N4" s="10">
        <v>6</v>
      </c>
      <c r="O4" s="75">
        <f>N4/M4</f>
        <v>0.54545454545454541</v>
      </c>
      <c r="P4" s="78">
        <f>C4/C$24</f>
        <v>0.14498933901918976</v>
      </c>
    </row>
    <row r="5" spans="1:16" x14ac:dyDescent="0.2">
      <c r="A5" s="66" t="s">
        <v>19</v>
      </c>
      <c r="B5" s="30">
        <f t="shared" si="0"/>
        <v>24</v>
      </c>
      <c r="C5" s="10">
        <f t="shared" si="0"/>
        <v>61</v>
      </c>
      <c r="D5" s="45">
        <f>C5/B5</f>
        <v>2.5416666666666665</v>
      </c>
      <c r="E5" s="30">
        <v>12</v>
      </c>
      <c r="F5" s="10">
        <v>25</v>
      </c>
      <c r="G5" s="45">
        <f>F5/E5</f>
        <v>2.0833333333333335</v>
      </c>
      <c r="H5" s="44">
        <v>12</v>
      </c>
      <c r="I5" s="10">
        <v>36</v>
      </c>
      <c r="J5" s="72">
        <f>I5/H5</f>
        <v>3</v>
      </c>
      <c r="K5" s="30">
        <v>2</v>
      </c>
      <c r="L5" s="31">
        <v>0</v>
      </c>
      <c r="M5" s="44">
        <v>40</v>
      </c>
      <c r="N5" s="10">
        <v>29</v>
      </c>
      <c r="O5" s="75">
        <f>N5/M5</f>
        <v>0.72499999999999998</v>
      </c>
      <c r="P5" s="78">
        <f t="shared" si="1"/>
        <v>0.13006396588486141</v>
      </c>
    </row>
    <row r="6" spans="1:16" x14ac:dyDescent="0.2">
      <c r="A6" s="66" t="s">
        <v>20</v>
      </c>
      <c r="B6" s="30">
        <f>E6+H6</f>
        <v>18</v>
      </c>
      <c r="C6" s="10">
        <f>F6+I6</f>
        <v>49</v>
      </c>
      <c r="D6" s="45">
        <f>C6/B6</f>
        <v>2.7222222222222223</v>
      </c>
      <c r="E6" s="30">
        <v>6</v>
      </c>
      <c r="F6" s="10">
        <v>12</v>
      </c>
      <c r="G6" s="45">
        <f>F6/E6</f>
        <v>2</v>
      </c>
      <c r="H6" s="44">
        <v>12</v>
      </c>
      <c r="I6" s="10">
        <v>37</v>
      </c>
      <c r="J6" s="72">
        <f>I6/H6</f>
        <v>3.0833333333333335</v>
      </c>
      <c r="K6" s="30">
        <v>2</v>
      </c>
      <c r="L6" s="31">
        <v>0</v>
      </c>
      <c r="M6" s="44">
        <v>0</v>
      </c>
      <c r="N6" s="10">
        <v>0</v>
      </c>
      <c r="O6" s="75">
        <v>0</v>
      </c>
      <c r="P6" s="78">
        <f>C6/C$24</f>
        <v>0.1044776119402985</v>
      </c>
    </row>
    <row r="7" spans="1:16" x14ac:dyDescent="0.2">
      <c r="A7" s="65" t="s">
        <v>21</v>
      </c>
      <c r="B7" s="30">
        <f>E7+H7</f>
        <v>24</v>
      </c>
      <c r="C7" s="10">
        <f>F7+I7</f>
        <v>46</v>
      </c>
      <c r="D7" s="45">
        <f>C7/B7</f>
        <v>1.9166666666666667</v>
      </c>
      <c r="E7" s="30">
        <v>12</v>
      </c>
      <c r="F7" s="10">
        <v>23</v>
      </c>
      <c r="G7" s="45">
        <f>F7/E7</f>
        <v>1.9166666666666667</v>
      </c>
      <c r="H7" s="44">
        <v>12</v>
      </c>
      <c r="I7" s="10">
        <v>23</v>
      </c>
      <c r="J7" s="72">
        <f>I7/H7</f>
        <v>1.9166666666666667</v>
      </c>
      <c r="K7" s="30">
        <v>1</v>
      </c>
      <c r="L7" s="31">
        <v>0</v>
      </c>
      <c r="M7" s="44">
        <v>10</v>
      </c>
      <c r="N7" s="10">
        <v>8</v>
      </c>
      <c r="O7" s="75">
        <f>N7/M7</f>
        <v>0.8</v>
      </c>
      <c r="P7" s="78">
        <f>C7/C$24</f>
        <v>9.8081023454157784E-2</v>
      </c>
    </row>
    <row r="8" spans="1:16" x14ac:dyDescent="0.2">
      <c r="A8" s="66" t="s">
        <v>22</v>
      </c>
      <c r="B8" s="30">
        <f t="shared" si="0"/>
        <v>24</v>
      </c>
      <c r="C8" s="10">
        <f t="shared" si="0"/>
        <v>28</v>
      </c>
      <c r="D8" s="45">
        <f>C8/B8</f>
        <v>1.1666666666666667</v>
      </c>
      <c r="E8" s="30">
        <v>10</v>
      </c>
      <c r="F8" s="10">
        <v>14</v>
      </c>
      <c r="G8" s="45">
        <f>F8/E8</f>
        <v>1.4</v>
      </c>
      <c r="H8" s="44">
        <v>14</v>
      </c>
      <c r="I8" s="10">
        <v>14</v>
      </c>
      <c r="J8" s="72">
        <f>I8/H8</f>
        <v>1</v>
      </c>
      <c r="K8" s="30">
        <v>3</v>
      </c>
      <c r="L8" s="31">
        <v>0</v>
      </c>
      <c r="M8" s="44">
        <v>0</v>
      </c>
      <c r="N8" s="10">
        <v>0</v>
      </c>
      <c r="O8" s="75">
        <v>0</v>
      </c>
      <c r="P8" s="78">
        <f t="shared" si="1"/>
        <v>5.9701492537313432E-2</v>
      </c>
    </row>
    <row r="9" spans="1:16" x14ac:dyDescent="0.2">
      <c r="A9" s="65" t="s">
        <v>23</v>
      </c>
      <c r="B9" s="30">
        <f t="shared" si="0"/>
        <v>19</v>
      </c>
      <c r="C9" s="10">
        <f t="shared" si="0"/>
        <v>28</v>
      </c>
      <c r="D9" s="45">
        <f t="shared" ref="D9:D10" si="5">C9/B9</f>
        <v>1.4736842105263157</v>
      </c>
      <c r="E9" s="30">
        <v>12</v>
      </c>
      <c r="F9" s="10">
        <v>17</v>
      </c>
      <c r="G9" s="45">
        <f t="shared" ref="G9" si="6">F9/E9</f>
        <v>1.4166666666666667</v>
      </c>
      <c r="H9" s="44">
        <v>7</v>
      </c>
      <c r="I9" s="10">
        <v>11</v>
      </c>
      <c r="J9" s="72">
        <f t="shared" ref="J9:J10" si="7">I9/H9</f>
        <v>1.5714285714285714</v>
      </c>
      <c r="K9" s="30">
        <v>1</v>
      </c>
      <c r="L9" s="31">
        <v>0</v>
      </c>
      <c r="M9" s="44">
        <v>0</v>
      </c>
      <c r="N9" s="10">
        <v>0</v>
      </c>
      <c r="O9" s="75">
        <v>0</v>
      </c>
      <c r="P9" s="78">
        <f t="shared" si="1"/>
        <v>5.9701492537313432E-2</v>
      </c>
    </row>
    <row r="10" spans="1:16" x14ac:dyDescent="0.2">
      <c r="A10" s="65" t="s">
        <v>24</v>
      </c>
      <c r="B10" s="30">
        <f t="shared" ref="B10:C12" si="8">E10+H10</f>
        <v>8</v>
      </c>
      <c r="C10" s="10">
        <f t="shared" si="8"/>
        <v>17</v>
      </c>
      <c r="D10" s="45">
        <f t="shared" si="5"/>
        <v>2.125</v>
      </c>
      <c r="E10" s="30">
        <v>1</v>
      </c>
      <c r="F10" s="10">
        <v>4</v>
      </c>
      <c r="G10" s="45">
        <v>0</v>
      </c>
      <c r="H10" s="44">
        <v>7</v>
      </c>
      <c r="I10" s="10">
        <v>13</v>
      </c>
      <c r="J10" s="72">
        <f t="shared" si="7"/>
        <v>1.8571428571428572</v>
      </c>
      <c r="K10" s="39">
        <v>1</v>
      </c>
      <c r="L10" s="31">
        <v>0</v>
      </c>
      <c r="M10" s="44">
        <v>0</v>
      </c>
      <c r="N10" s="10">
        <v>0</v>
      </c>
      <c r="O10" s="75">
        <v>0</v>
      </c>
      <c r="P10" s="78">
        <f t="shared" si="1"/>
        <v>3.6247334754797439E-2</v>
      </c>
    </row>
    <row r="11" spans="1:16" x14ac:dyDescent="0.2">
      <c r="A11" s="66" t="s">
        <v>25</v>
      </c>
      <c r="B11" s="30">
        <f t="shared" si="8"/>
        <v>4</v>
      </c>
      <c r="C11" s="10">
        <f t="shared" si="8"/>
        <v>9</v>
      </c>
      <c r="D11" s="45">
        <f t="shared" ref="D11:D21" si="9">C11/B11</f>
        <v>2.25</v>
      </c>
      <c r="E11" s="30">
        <v>4</v>
      </c>
      <c r="F11" s="10">
        <v>9</v>
      </c>
      <c r="G11" s="45">
        <f>F11/E11</f>
        <v>2.25</v>
      </c>
      <c r="H11" s="44">
        <v>0</v>
      </c>
      <c r="I11" s="10">
        <f>SUM(Z11:AM11)</f>
        <v>0</v>
      </c>
      <c r="J11" s="72">
        <v>0</v>
      </c>
      <c r="K11" s="30">
        <v>0</v>
      </c>
      <c r="L11" s="31">
        <v>0</v>
      </c>
      <c r="M11" s="44">
        <v>1</v>
      </c>
      <c r="N11" s="10">
        <v>0</v>
      </c>
      <c r="O11" s="75">
        <v>0</v>
      </c>
      <c r="P11" s="78">
        <f t="shared" ref="P11:P21" si="10">C11/C$24</f>
        <v>1.9189765458422176E-2</v>
      </c>
    </row>
    <row r="12" spans="1:16" x14ac:dyDescent="0.2">
      <c r="A12" s="65" t="s">
        <v>26</v>
      </c>
      <c r="B12" s="30">
        <f t="shared" si="8"/>
        <v>16</v>
      </c>
      <c r="C12" s="10">
        <f t="shared" si="8"/>
        <v>4</v>
      </c>
      <c r="D12" s="45">
        <f t="shared" si="9"/>
        <v>0.25</v>
      </c>
      <c r="E12" s="30">
        <v>9</v>
      </c>
      <c r="F12" s="10">
        <v>2</v>
      </c>
      <c r="G12" s="45">
        <f>F12/E12</f>
        <v>0.22222222222222221</v>
      </c>
      <c r="H12" s="44">
        <v>7</v>
      </c>
      <c r="I12" s="10">
        <v>2</v>
      </c>
      <c r="J12" s="72">
        <f>I12/H12</f>
        <v>0.2857142857142857</v>
      </c>
      <c r="K12" s="30">
        <v>1</v>
      </c>
      <c r="L12" s="31">
        <v>0</v>
      </c>
      <c r="M12" s="44">
        <v>0</v>
      </c>
      <c r="N12" s="10">
        <v>0</v>
      </c>
      <c r="O12" s="75">
        <v>0</v>
      </c>
      <c r="P12" s="78">
        <f t="shared" si="10"/>
        <v>8.5287846481876331E-3</v>
      </c>
    </row>
    <row r="13" spans="1:16" x14ac:dyDescent="0.2">
      <c r="A13" s="65" t="s">
        <v>27</v>
      </c>
      <c r="B13" s="30">
        <f t="shared" ref="B13:C13" si="11">E13+H13</f>
        <v>2</v>
      </c>
      <c r="C13" s="10">
        <f t="shared" si="11"/>
        <v>1</v>
      </c>
      <c r="D13" s="45">
        <f t="shared" si="9"/>
        <v>0.5</v>
      </c>
      <c r="E13" s="30">
        <v>1</v>
      </c>
      <c r="F13" s="10">
        <v>0</v>
      </c>
      <c r="G13" s="45">
        <f>F13/E13</f>
        <v>0</v>
      </c>
      <c r="H13" s="44">
        <v>1</v>
      </c>
      <c r="I13" s="10">
        <v>1</v>
      </c>
      <c r="J13" s="72">
        <f t="shared" ref="J13" si="12">I13/H13</f>
        <v>1</v>
      </c>
      <c r="K13" s="39">
        <v>0</v>
      </c>
      <c r="L13" s="31">
        <v>0</v>
      </c>
      <c r="M13" s="44">
        <v>0</v>
      </c>
      <c r="N13" s="10">
        <v>0</v>
      </c>
      <c r="O13" s="75">
        <v>0</v>
      </c>
      <c r="P13" s="78">
        <f t="shared" si="10"/>
        <v>2.1321961620469083E-3</v>
      </c>
    </row>
    <row r="14" spans="1:16" x14ac:dyDescent="0.2">
      <c r="A14" s="66" t="s">
        <v>28</v>
      </c>
      <c r="B14" s="30">
        <f t="shared" ref="B14:C16" si="13">E14+H14</f>
        <v>1</v>
      </c>
      <c r="C14" s="10">
        <f t="shared" si="13"/>
        <v>0</v>
      </c>
      <c r="D14" s="45">
        <f t="shared" si="9"/>
        <v>0</v>
      </c>
      <c r="E14" s="30">
        <v>1</v>
      </c>
      <c r="F14" s="10">
        <f t="shared" ref="F14:F21" si="14">SUM(T14:Y14)+SUM(AN14:AV14)</f>
        <v>0</v>
      </c>
      <c r="G14" s="45">
        <f>F14/E14</f>
        <v>0</v>
      </c>
      <c r="H14" s="44">
        <v>0</v>
      </c>
      <c r="I14" s="10">
        <f t="shared" ref="I14:I21" si="15">SUM(Z14:AM14)</f>
        <v>0</v>
      </c>
      <c r="J14" s="72">
        <v>0</v>
      </c>
      <c r="K14" s="30">
        <v>0</v>
      </c>
      <c r="L14" s="31">
        <v>0</v>
      </c>
      <c r="M14" s="44">
        <v>0</v>
      </c>
      <c r="N14" s="10">
        <v>0</v>
      </c>
      <c r="O14" s="75">
        <v>0</v>
      </c>
      <c r="P14" s="78">
        <f t="shared" si="10"/>
        <v>0</v>
      </c>
    </row>
    <row r="15" spans="1:16" x14ac:dyDescent="0.2">
      <c r="A15" s="66" t="s">
        <v>29</v>
      </c>
      <c r="B15" s="30">
        <f t="shared" si="13"/>
        <v>1</v>
      </c>
      <c r="C15" s="10">
        <f t="shared" si="13"/>
        <v>0</v>
      </c>
      <c r="D15" s="45">
        <f t="shared" si="9"/>
        <v>0</v>
      </c>
      <c r="E15" s="30">
        <v>1</v>
      </c>
      <c r="F15" s="10">
        <f t="shared" si="14"/>
        <v>0</v>
      </c>
      <c r="G15" s="45">
        <f>F15/E15</f>
        <v>0</v>
      </c>
      <c r="H15" s="44">
        <v>0</v>
      </c>
      <c r="I15" s="10">
        <f t="shared" si="15"/>
        <v>0</v>
      </c>
      <c r="J15" s="72">
        <v>0</v>
      </c>
      <c r="K15" s="30">
        <v>0</v>
      </c>
      <c r="L15" s="31">
        <v>0</v>
      </c>
      <c r="M15" s="44">
        <v>0</v>
      </c>
      <c r="N15" s="10">
        <v>0</v>
      </c>
      <c r="O15" s="75">
        <v>0</v>
      </c>
      <c r="P15" s="78">
        <f t="shared" si="10"/>
        <v>0</v>
      </c>
    </row>
    <row r="16" spans="1:16" x14ac:dyDescent="0.2">
      <c r="A16" s="67" t="s">
        <v>30</v>
      </c>
      <c r="B16" s="30">
        <f t="shared" si="13"/>
        <v>1</v>
      </c>
      <c r="C16" s="10">
        <f t="shared" si="13"/>
        <v>0</v>
      </c>
      <c r="D16" s="45">
        <f t="shared" si="9"/>
        <v>0</v>
      </c>
      <c r="E16" s="30">
        <v>1</v>
      </c>
      <c r="F16" s="10">
        <f t="shared" si="14"/>
        <v>0</v>
      </c>
      <c r="G16" s="45">
        <v>0</v>
      </c>
      <c r="H16" s="44">
        <v>0</v>
      </c>
      <c r="I16" s="10">
        <f t="shared" si="15"/>
        <v>0</v>
      </c>
      <c r="J16" s="72">
        <v>0</v>
      </c>
      <c r="K16" s="30">
        <v>0</v>
      </c>
      <c r="L16" s="31">
        <v>0</v>
      </c>
      <c r="M16" s="44">
        <v>0</v>
      </c>
      <c r="N16" s="10">
        <v>0</v>
      </c>
      <c r="O16" s="75">
        <v>0</v>
      </c>
      <c r="P16" s="78">
        <f t="shared" si="10"/>
        <v>0</v>
      </c>
    </row>
    <row r="17" spans="1:16" x14ac:dyDescent="0.2">
      <c r="A17" s="66" t="s">
        <v>31</v>
      </c>
      <c r="B17" s="30">
        <f t="shared" ref="B17:C17" si="16">E17+H17</f>
        <v>1</v>
      </c>
      <c r="C17" s="10">
        <f t="shared" si="16"/>
        <v>0</v>
      </c>
      <c r="D17" s="45">
        <f t="shared" si="9"/>
        <v>0</v>
      </c>
      <c r="E17" s="30">
        <v>1</v>
      </c>
      <c r="F17" s="10">
        <f t="shared" si="14"/>
        <v>0</v>
      </c>
      <c r="G17" s="45">
        <f>F17/E17</f>
        <v>0</v>
      </c>
      <c r="H17" s="44">
        <v>0</v>
      </c>
      <c r="I17" s="10">
        <f t="shared" si="15"/>
        <v>0</v>
      </c>
      <c r="J17" s="72">
        <v>0</v>
      </c>
      <c r="K17" s="30">
        <v>0</v>
      </c>
      <c r="L17" s="31">
        <v>0</v>
      </c>
      <c r="M17" s="44">
        <v>0</v>
      </c>
      <c r="N17" s="10">
        <v>0</v>
      </c>
      <c r="O17" s="75">
        <v>0</v>
      </c>
      <c r="P17" s="78">
        <f t="shared" si="10"/>
        <v>0</v>
      </c>
    </row>
    <row r="18" spans="1:16" x14ac:dyDescent="0.2">
      <c r="A18" s="65" t="s">
        <v>32</v>
      </c>
      <c r="B18" s="30">
        <f>E18+H18</f>
        <v>2</v>
      </c>
      <c r="C18" s="10">
        <f>F18+I18</f>
        <v>0</v>
      </c>
      <c r="D18" s="45">
        <f t="shared" si="9"/>
        <v>0</v>
      </c>
      <c r="E18" s="30">
        <v>0</v>
      </c>
      <c r="F18" s="10">
        <f t="shared" si="14"/>
        <v>0</v>
      </c>
      <c r="G18" s="45">
        <v>0</v>
      </c>
      <c r="H18" s="44">
        <v>2</v>
      </c>
      <c r="I18" s="10">
        <f t="shared" si="15"/>
        <v>0</v>
      </c>
      <c r="J18" s="72">
        <f>I18/H18</f>
        <v>0</v>
      </c>
      <c r="K18" s="30">
        <v>0</v>
      </c>
      <c r="L18" s="31">
        <v>0</v>
      </c>
      <c r="M18" s="44">
        <v>0</v>
      </c>
      <c r="N18" s="10">
        <v>0</v>
      </c>
      <c r="O18" s="75">
        <v>0</v>
      </c>
      <c r="P18" s="78">
        <f t="shared" si="10"/>
        <v>0</v>
      </c>
    </row>
    <row r="19" spans="1:16" x14ac:dyDescent="0.2">
      <c r="A19" s="65" t="s">
        <v>33</v>
      </c>
      <c r="B19" s="30">
        <f>E19+H19</f>
        <v>2</v>
      </c>
      <c r="C19" s="10">
        <f>F19+I19</f>
        <v>0</v>
      </c>
      <c r="D19" s="45">
        <f t="shared" si="9"/>
        <v>0</v>
      </c>
      <c r="E19" s="30">
        <v>2</v>
      </c>
      <c r="F19" s="10">
        <f t="shared" si="14"/>
        <v>0</v>
      </c>
      <c r="G19" s="45">
        <f>F19/E19</f>
        <v>0</v>
      </c>
      <c r="H19" s="44">
        <v>0</v>
      </c>
      <c r="I19" s="10">
        <f t="shared" si="15"/>
        <v>0</v>
      </c>
      <c r="J19" s="72">
        <v>0</v>
      </c>
      <c r="K19" s="30">
        <v>0</v>
      </c>
      <c r="L19" s="31">
        <v>0</v>
      </c>
      <c r="M19" s="44">
        <v>0</v>
      </c>
      <c r="N19" s="10">
        <v>0</v>
      </c>
      <c r="O19" s="75">
        <v>0</v>
      </c>
      <c r="P19" s="78">
        <f t="shared" si="10"/>
        <v>0</v>
      </c>
    </row>
    <row r="20" spans="1:16" x14ac:dyDescent="0.2">
      <c r="A20" s="66" t="s">
        <v>34</v>
      </c>
      <c r="B20" s="30">
        <f t="shared" ref="B20:C20" si="17">E20+H20</f>
        <v>2</v>
      </c>
      <c r="C20" s="10">
        <f t="shared" si="17"/>
        <v>0</v>
      </c>
      <c r="D20" s="45">
        <f t="shared" si="9"/>
        <v>0</v>
      </c>
      <c r="E20" s="30">
        <v>0</v>
      </c>
      <c r="F20" s="10">
        <f t="shared" si="14"/>
        <v>0</v>
      </c>
      <c r="G20" s="45">
        <v>0</v>
      </c>
      <c r="H20" s="44">
        <v>2</v>
      </c>
      <c r="I20" s="10">
        <f t="shared" si="15"/>
        <v>0</v>
      </c>
      <c r="J20" s="72">
        <f>I20/H20</f>
        <v>0</v>
      </c>
      <c r="K20" s="30">
        <v>0</v>
      </c>
      <c r="L20" s="31">
        <v>0</v>
      </c>
      <c r="M20" s="44">
        <v>0</v>
      </c>
      <c r="N20" s="10">
        <v>0</v>
      </c>
      <c r="O20" s="75">
        <v>0</v>
      </c>
      <c r="P20" s="78">
        <f t="shared" si="10"/>
        <v>0</v>
      </c>
    </row>
    <row r="21" spans="1:16" x14ac:dyDescent="0.2">
      <c r="A21" s="65" t="s">
        <v>35</v>
      </c>
      <c r="B21" s="30">
        <f>E21+H21</f>
        <v>23</v>
      </c>
      <c r="C21" s="10">
        <f>F21+I21</f>
        <v>0</v>
      </c>
      <c r="D21" s="45">
        <f t="shared" si="9"/>
        <v>0</v>
      </c>
      <c r="E21" s="30">
        <v>9</v>
      </c>
      <c r="F21" s="10">
        <f t="shared" si="14"/>
        <v>0</v>
      </c>
      <c r="G21" s="45">
        <f>F21/E21</f>
        <v>0</v>
      </c>
      <c r="H21" s="44">
        <v>14</v>
      </c>
      <c r="I21" s="10">
        <f t="shared" si="15"/>
        <v>0</v>
      </c>
      <c r="J21" s="72">
        <f>I21/H21</f>
        <v>0</v>
      </c>
      <c r="K21" s="30">
        <v>0</v>
      </c>
      <c r="L21" s="31">
        <v>0</v>
      </c>
      <c r="M21" s="44">
        <v>0</v>
      </c>
      <c r="N21" s="10">
        <v>0</v>
      </c>
      <c r="O21" s="75">
        <v>0</v>
      </c>
      <c r="P21" s="78">
        <f t="shared" si="10"/>
        <v>0</v>
      </c>
    </row>
    <row r="22" spans="1:16" x14ac:dyDescent="0.2">
      <c r="A22" s="68"/>
      <c r="B22" s="70"/>
      <c r="C22" s="5"/>
      <c r="D22" s="6"/>
      <c r="E22" s="70"/>
      <c r="F22" s="5"/>
      <c r="G22" s="6"/>
      <c r="K22" s="70"/>
      <c r="L22" s="6"/>
      <c r="P22" s="68"/>
    </row>
    <row r="23" spans="1:16" ht="15.75" thickBot="1" x14ac:dyDescent="0.25">
      <c r="A23" s="69" t="s">
        <v>61</v>
      </c>
      <c r="B23" s="28"/>
      <c r="C23" s="20"/>
      <c r="D23" s="29"/>
      <c r="E23" s="28"/>
      <c r="F23" s="20"/>
      <c r="G23" s="29"/>
      <c r="H23" s="59"/>
      <c r="I23" s="20"/>
      <c r="J23" s="73"/>
      <c r="K23" s="28"/>
      <c r="L23" s="29"/>
      <c r="M23" s="59"/>
      <c r="N23" s="20"/>
      <c r="O23" s="76"/>
      <c r="P23" s="79"/>
    </row>
    <row r="24" spans="1:16" x14ac:dyDescent="0.2">
      <c r="A24" s="49" t="s">
        <v>36</v>
      </c>
      <c r="B24" s="53">
        <f>E24+H24</f>
        <v>26</v>
      </c>
      <c r="C24" s="36">
        <f>F24+I24</f>
        <v>469</v>
      </c>
      <c r="D24" s="54">
        <f>C24/B24</f>
        <v>18.03846153846154</v>
      </c>
      <c r="E24" s="47">
        <v>12</v>
      </c>
      <c r="F24" s="36">
        <f>SUM(F2:F21)</f>
        <v>202</v>
      </c>
      <c r="G24" s="54">
        <f>F24/E24</f>
        <v>16.833333333333332</v>
      </c>
      <c r="H24" s="47">
        <v>14</v>
      </c>
      <c r="I24" s="36">
        <f>SUM(I2:I21)</f>
        <v>267</v>
      </c>
      <c r="J24" s="56">
        <f>I24/H24</f>
        <v>19.071428571428573</v>
      </c>
      <c r="K24" s="51">
        <f>SUM(K2:K21)</f>
        <v>28</v>
      </c>
      <c r="L24" s="48">
        <f>SUM(L2:L21)</f>
        <v>0</v>
      </c>
      <c r="M24" s="58">
        <f>SUM(M2:M21)</f>
        <v>67</v>
      </c>
      <c r="N24" s="36">
        <f>SUM(N2:N21)</f>
        <v>46</v>
      </c>
      <c r="O24" s="37">
        <f>N24/M24</f>
        <v>0.68656716417910446</v>
      </c>
      <c r="P24" s="77">
        <v>1</v>
      </c>
    </row>
    <row r="25" spans="1:16" ht="15.75" thickBot="1" x14ac:dyDescent="0.25">
      <c r="A25" s="50" t="s">
        <v>37</v>
      </c>
      <c r="B25" s="55">
        <f>E25+H25</f>
        <v>26</v>
      </c>
      <c r="C25" s="20">
        <f>F25+I25</f>
        <v>410</v>
      </c>
      <c r="D25" s="46">
        <f>C25/B25</f>
        <v>15.76923076923077</v>
      </c>
      <c r="E25" s="28">
        <v>12</v>
      </c>
      <c r="F25" s="20">
        <v>202</v>
      </c>
      <c r="G25" s="46">
        <f>F25/E25</f>
        <v>16.833333333333332</v>
      </c>
      <c r="H25" s="28">
        <v>14</v>
      </c>
      <c r="I25" s="20">
        <v>208</v>
      </c>
      <c r="J25" s="57">
        <f>I25/H25</f>
        <v>14.857142857142858</v>
      </c>
      <c r="K25" s="28">
        <v>19</v>
      </c>
      <c r="L25" s="29">
        <v>0</v>
      </c>
      <c r="M25" s="59">
        <v>93</v>
      </c>
      <c r="N25" s="20">
        <v>60</v>
      </c>
      <c r="O25" s="23">
        <f>N25/M25</f>
        <v>0.64516129032258063</v>
      </c>
      <c r="P25" s="79">
        <f>C25/C$24</f>
        <v>0.87420042643923246</v>
      </c>
    </row>
    <row r="26" spans="1:16" ht="15.75" thickBot="1" x14ac:dyDescent="0.25">
      <c r="A26" s="1"/>
      <c r="B26" s="5"/>
      <c r="C26" s="5"/>
      <c r="D26" s="24"/>
      <c r="E26" s="5"/>
      <c r="F26" s="5"/>
      <c r="G26" s="2"/>
      <c r="J26" s="2"/>
      <c r="O26" s="3"/>
    </row>
    <row r="27" spans="1:16" ht="15.75" thickBot="1" x14ac:dyDescent="0.25">
      <c r="A27" s="61" t="s">
        <v>38</v>
      </c>
      <c r="B27" s="60" t="s">
        <v>39</v>
      </c>
      <c r="C27" s="32" t="s">
        <v>40</v>
      </c>
      <c r="D27" s="33" t="s">
        <v>41</v>
      </c>
      <c r="E27" s="5"/>
      <c r="F27" s="5"/>
    </row>
    <row r="28" spans="1:16" x14ac:dyDescent="0.2">
      <c r="A28" s="34" t="s">
        <v>33</v>
      </c>
      <c r="B28" s="14">
        <v>5</v>
      </c>
      <c r="C28" s="14">
        <v>1</v>
      </c>
      <c r="D28" s="17">
        <f>C28/B28</f>
        <v>0.2</v>
      </c>
      <c r="E28" s="5"/>
      <c r="F28" s="5"/>
    </row>
    <row r="29" spans="1:16" x14ac:dyDescent="0.2">
      <c r="A29" s="19" t="s">
        <v>30</v>
      </c>
      <c r="B29" s="43">
        <v>1</v>
      </c>
      <c r="C29" s="10">
        <v>1</v>
      </c>
      <c r="D29" s="18">
        <f>C29/B29</f>
        <v>1</v>
      </c>
      <c r="E29" s="27"/>
      <c r="F29" s="5"/>
    </row>
    <row r="30" spans="1:16" ht="15.75" thickBot="1" x14ac:dyDescent="0.25">
      <c r="A30" s="62" t="s">
        <v>35</v>
      </c>
      <c r="B30" s="35">
        <v>87</v>
      </c>
      <c r="C30" s="20">
        <v>31</v>
      </c>
      <c r="D30" s="23">
        <f>C30/B30</f>
        <v>0.35632183908045978</v>
      </c>
      <c r="E30" s="27"/>
      <c r="F30" s="5"/>
      <c r="L30" s="4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Blad2!Afdrukbereik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AdVanced</dc:creator>
  <cp:keywords/>
  <dc:description/>
  <cp:lastModifiedBy>Advanced BV</cp:lastModifiedBy>
  <cp:revision/>
  <cp:lastPrinted>2016-06-22T14:29:17Z</cp:lastPrinted>
  <dcterms:created xsi:type="dcterms:W3CDTF">2013-06-30T09:39:00Z</dcterms:created>
  <dcterms:modified xsi:type="dcterms:W3CDTF">2020-08-02T18:59:46Z</dcterms:modified>
  <cp:category/>
  <cp:contentStatus/>
</cp:coreProperties>
</file>